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 Paul\"/>
    </mc:Choice>
  </mc:AlternateContent>
  <xr:revisionPtr revIDLastSave="0" documentId="13_ncr:1_{F9925F49-B331-43D6-AD1C-83E77142DB56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1" l="1"/>
  <c r="F58" i="1" l="1"/>
  <c r="F49" i="1"/>
  <c r="F50" i="1"/>
  <c r="F48" i="1"/>
  <c r="F41" i="1"/>
  <c r="J14" i="1" l="1"/>
  <c r="F18" i="1"/>
  <c r="L55" i="1" l="1"/>
  <c r="L44" i="1"/>
  <c r="L35" i="1"/>
  <c r="L26" i="1"/>
  <c r="L18" i="1"/>
  <c r="N55" i="1"/>
  <c r="N44" i="1"/>
  <c r="N35" i="1"/>
  <c r="N26" i="1"/>
  <c r="N18" i="1"/>
  <c r="L64" i="1" l="1"/>
  <c r="L66" i="1" l="1"/>
  <c r="L68" i="1" s="1"/>
  <c r="N64" i="1"/>
  <c r="N66" i="1" l="1"/>
  <c r="N68" i="1" s="1"/>
  <c r="P53" i="1"/>
  <c r="P52" i="1"/>
  <c r="P51" i="1"/>
  <c r="P50" i="1"/>
  <c r="P49" i="1"/>
  <c r="P48" i="1"/>
  <c r="P47" i="1"/>
  <c r="P42" i="1"/>
  <c r="P41" i="1"/>
  <c r="P40" i="1"/>
  <c r="P39" i="1"/>
  <c r="P38" i="1"/>
  <c r="P11" i="1" l="1"/>
  <c r="P16" i="1" l="1"/>
  <c r="P15" i="1"/>
  <c r="P14" i="1"/>
  <c r="P13" i="1"/>
  <c r="P12" i="1"/>
  <c r="P62" i="1" l="1"/>
  <c r="P61" i="1"/>
  <c r="P60" i="1"/>
  <c r="P59" i="1"/>
  <c r="P58" i="1"/>
  <c r="P33" i="1"/>
  <c r="P32" i="1"/>
  <c r="P31" i="1"/>
  <c r="P30" i="1"/>
  <c r="P29" i="1"/>
  <c r="P24" i="1"/>
  <c r="P23" i="1"/>
  <c r="P22" i="1"/>
  <c r="P21" i="1"/>
  <c r="P35" i="1" l="1"/>
  <c r="J16" i="1"/>
  <c r="J15" i="1"/>
  <c r="P64" i="1" l="1"/>
  <c r="P55" i="1"/>
  <c r="P44" i="1"/>
  <c r="P18" i="1"/>
  <c r="P26" i="1"/>
  <c r="H64" i="1"/>
  <c r="H55" i="1"/>
  <c r="H44" i="1"/>
  <c r="H35" i="1"/>
  <c r="H26" i="1"/>
  <c r="H18" i="1"/>
  <c r="J62" i="1"/>
  <c r="J61" i="1"/>
  <c r="J60" i="1"/>
  <c r="J59" i="1"/>
  <c r="J53" i="1"/>
  <c r="J52" i="1"/>
  <c r="J51" i="1"/>
  <c r="J50" i="1"/>
  <c r="J47" i="1"/>
  <c r="J42" i="1"/>
  <c r="J41" i="1"/>
  <c r="J40" i="1"/>
  <c r="J39" i="1"/>
  <c r="J38" i="1"/>
  <c r="J33" i="1"/>
  <c r="J32" i="1"/>
  <c r="J31" i="1"/>
  <c r="J30" i="1"/>
  <c r="J29" i="1"/>
  <c r="J24" i="1"/>
  <c r="J23" i="1"/>
  <c r="J22" i="1"/>
  <c r="F64" i="1"/>
  <c r="F44" i="1"/>
  <c r="F35" i="1"/>
  <c r="F26" i="1"/>
  <c r="J58" i="1"/>
  <c r="J21" i="1"/>
  <c r="J49" i="1"/>
  <c r="F55" i="1"/>
  <c r="J35" i="1" l="1"/>
  <c r="P66" i="1"/>
  <c r="F66" i="1"/>
  <c r="J55" i="1"/>
  <c r="J48" i="1"/>
  <c r="J26" i="1"/>
  <c r="J64" i="1"/>
  <c r="H66" i="1"/>
  <c r="J44" i="1"/>
  <c r="P68" i="1"/>
  <c r="J66" i="1" l="1"/>
  <c r="H68" i="1"/>
  <c r="F68" i="1"/>
  <c r="J13" i="1" l="1"/>
  <c r="J12" i="1" l="1"/>
  <c r="J11" i="1"/>
  <c r="J18" i="1" l="1"/>
  <c r="J68" i="1" s="1"/>
</calcChain>
</file>

<file path=xl/sharedStrings.xml><?xml version="1.0" encoding="utf-8"?>
<sst xmlns="http://schemas.openxmlformats.org/spreadsheetml/2006/main" count="126" uniqueCount="65">
  <si>
    <t>BUDGET</t>
  </si>
  <si>
    <t>ACTUAL</t>
  </si>
  <si>
    <t>REVENUE</t>
  </si>
  <si>
    <t>---------</t>
  </si>
  <si>
    <t>Daycare</t>
  </si>
  <si>
    <t>Memorial</t>
  </si>
  <si>
    <t>Outreach</t>
  </si>
  <si>
    <t>Capital</t>
  </si>
  <si>
    <t>Total Revenue</t>
  </si>
  <si>
    <t>EMPLOYEE COMPENSATION</t>
  </si>
  <si>
    <t>Pastor</t>
  </si>
  <si>
    <t>Office Administrator</t>
  </si>
  <si>
    <t>Organist/Choir Director</t>
  </si>
  <si>
    <t>Bell Choir Director</t>
  </si>
  <si>
    <t>Total Employee Compensation</t>
  </si>
  <si>
    <t>PAYROLL TAXES &amp; BENEFITS</t>
  </si>
  <si>
    <t>Federal Taxes</t>
  </si>
  <si>
    <t>State Taxes</t>
  </si>
  <si>
    <t>Local Taxes</t>
  </si>
  <si>
    <t>Pastor's Benefits</t>
  </si>
  <si>
    <t>Workers' Compensation</t>
  </si>
  <si>
    <t>Total Payroll Taxes &amp; Benefits</t>
  </si>
  <si>
    <t>OUTSIDE SERVICES</t>
  </si>
  <si>
    <t>Substitute Pastor</t>
  </si>
  <si>
    <t>Substitute Organist</t>
  </si>
  <si>
    <t>Cleaning &amp; Custodial</t>
  </si>
  <si>
    <t>Church Maint &amp; Repair</t>
  </si>
  <si>
    <t>Capital Improvements</t>
  </si>
  <si>
    <t>Total Outside Services</t>
  </si>
  <si>
    <t>UTILITES, TAXES, INSURANCE</t>
  </si>
  <si>
    <t>Gas</t>
  </si>
  <si>
    <t>Electric</t>
  </si>
  <si>
    <t>Telephone</t>
  </si>
  <si>
    <t>Water/Sewer</t>
  </si>
  <si>
    <t>Dumpster</t>
  </si>
  <si>
    <t>Property Insurance</t>
  </si>
  <si>
    <t>Property Tax</t>
  </si>
  <si>
    <t>Total Utilites, Taxes, Insurance</t>
  </si>
  <si>
    <t>ADMINISTRATIVE EXPENSE</t>
  </si>
  <si>
    <t>Church &amp; Office Supplies</t>
  </si>
  <si>
    <t>Copiers</t>
  </si>
  <si>
    <t>Church Activities</t>
  </si>
  <si>
    <t>Fund Accounts</t>
  </si>
  <si>
    <t>Total Administrative Expense</t>
  </si>
  <si>
    <t>Total Expenses</t>
  </si>
  <si>
    <t xml:space="preserve">Offerings </t>
  </si>
  <si>
    <t>VARIANCE</t>
  </si>
  <si>
    <t>FAV/</t>
  </si>
  <si>
    <t>(UNFAV)</t>
  </si>
  <si>
    <t>Net Income/(Loss)</t>
  </si>
  <si>
    <t>YTD</t>
  </si>
  <si>
    <t>Other</t>
  </si>
  <si>
    <t>Mileage</t>
  </si>
  <si>
    <t>ST PAUL UCC MONTHLY ANALYSIS --OCTOBER 2020</t>
  </si>
  <si>
    <t>OCTOBER</t>
  </si>
  <si>
    <t xml:space="preserve"> </t>
  </si>
  <si>
    <t>3.  Items requested with Grant</t>
  </si>
  <si>
    <t>Laptop Microphone</t>
  </si>
  <si>
    <t>Projector</t>
  </si>
  <si>
    <t>Amplifier and Microphone (Outside use)</t>
  </si>
  <si>
    <t>Camcorder and Tripod</t>
  </si>
  <si>
    <t>Mobile Hotspot Device</t>
  </si>
  <si>
    <t xml:space="preserve">Total  </t>
  </si>
  <si>
    <t xml:space="preserve">2.  Itemized Budget of income and expenditures for current year </t>
  </si>
  <si>
    <r>
      <rPr>
        <b/>
        <sz val="14"/>
        <color theme="1"/>
        <rFont val="Calibri"/>
        <family val="2"/>
        <scheme val="minor"/>
      </rPr>
      <t>1.   2019 Treasurers Summary</t>
    </r>
    <r>
      <rPr>
        <sz val="14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 xml:space="preserve">     Total Revenue    $109,038     Total Expenses   $114,253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</si>
</sst>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4" fillId="0" borderId="0" xfId="0" applyFont="1"/>
    <xf numFmtId="0" fontId="4" fillId="0" borderId="0" xfId="0" quotePrefix="1" applyFont="1" applyAlignment="1">
      <alignment horizontal="center"/>
    </xf>
    <xf numFmtId="0" fontId="3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164" fontId="0" fillId="0" borderId="0" xfId="1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1" quotePrefix="1" applyNumberFormat="1" applyFont="1" applyAlignment="1">
      <alignment horizontal="center"/>
    </xf>
    <xf numFmtId="164" fontId="4" fillId="0" borderId="0" xfId="1" quotePrefix="1" applyNumberFormat="1" applyFont="1" applyAlignment="1"/>
    <xf numFmtId="164" fontId="4" fillId="0" borderId="0" xfId="1" applyNumberFormat="1" applyFont="1"/>
    <xf numFmtId="0" fontId="5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0" fontId="7" fillId="0" borderId="0" xfId="0" applyFont="1"/>
    <xf numFmtId="0" fontId="7" fillId="0" borderId="0" xfId="0" quotePrefix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8"/>
  <sheetViews>
    <sheetView tabSelected="1" topLeftCell="A49" workbookViewId="0">
      <selection activeCell="L72" sqref="L72"/>
    </sheetView>
  </sheetViews>
  <sheetFormatPr defaultRowHeight="15" x14ac:dyDescent="0.25"/>
  <cols>
    <col min="2" max="2" width="3.7109375" customWidth="1"/>
    <col min="3" max="3" width="2" customWidth="1"/>
    <col min="4" max="4" width="22.85546875" customWidth="1"/>
    <col min="5" max="5" width="1.42578125" customWidth="1"/>
    <col min="6" max="6" width="10.5703125" customWidth="1"/>
    <col min="7" max="7" width="4.28515625" customWidth="1"/>
    <col min="8" max="8" width="10.7109375" customWidth="1"/>
    <col min="9" max="9" width="3.5703125" customWidth="1"/>
    <col min="10" max="10" width="10.28515625" customWidth="1"/>
    <col min="11" max="11" width="3.85546875" customWidth="1"/>
    <col min="12" max="12" width="10.42578125" customWidth="1"/>
    <col min="13" max="13" width="2.28515625" customWidth="1"/>
    <col min="14" max="14" width="11.140625" customWidth="1"/>
    <col min="15" max="15" width="2.5703125" customWidth="1"/>
    <col min="16" max="16" width="9.85546875" customWidth="1"/>
  </cols>
  <sheetData>
    <row r="2" spans="1:16" ht="18.75" x14ac:dyDescent="0.3">
      <c r="A2" s="18" t="s">
        <v>64</v>
      </c>
      <c r="B2" s="18"/>
      <c r="C2" s="18"/>
      <c r="D2" s="18"/>
      <c r="E2" s="18"/>
      <c r="F2" s="18"/>
      <c r="G2" s="18"/>
      <c r="H2" s="18"/>
    </row>
    <row r="4" spans="1:16" ht="18.75" x14ac:dyDescent="0.3">
      <c r="A4" s="21" t="s">
        <v>63</v>
      </c>
      <c r="B4" s="21"/>
      <c r="C4" s="21"/>
      <c r="D4" s="21"/>
      <c r="E4" s="21"/>
      <c r="F4" s="21"/>
      <c r="G4" s="21"/>
      <c r="H4" s="21"/>
    </row>
    <row r="5" spans="1:16" x14ac:dyDescent="0.25">
      <c r="A5" s="10" t="s">
        <v>53</v>
      </c>
      <c r="B5" s="3"/>
      <c r="C5" s="3"/>
      <c r="D5" s="3"/>
      <c r="E5" s="3"/>
      <c r="F5" s="3"/>
      <c r="J5" s="1"/>
      <c r="L5" s="1"/>
    </row>
    <row r="7" spans="1:16" x14ac:dyDescent="0.25">
      <c r="A7" s="1"/>
      <c r="J7" s="2" t="s">
        <v>46</v>
      </c>
      <c r="L7" s="14" t="s">
        <v>54</v>
      </c>
      <c r="M7" s="1"/>
      <c r="N7" s="14" t="s">
        <v>54</v>
      </c>
      <c r="O7" s="1"/>
      <c r="P7" s="2" t="s">
        <v>46</v>
      </c>
    </row>
    <row r="8" spans="1:16" x14ac:dyDescent="0.25">
      <c r="F8" s="14" t="s">
        <v>54</v>
      </c>
      <c r="G8" s="1"/>
      <c r="H8" s="14" t="s">
        <v>54</v>
      </c>
      <c r="J8" s="2" t="s">
        <v>47</v>
      </c>
      <c r="L8" s="2" t="s">
        <v>50</v>
      </c>
      <c r="M8" s="2"/>
      <c r="N8" s="2" t="s">
        <v>50</v>
      </c>
      <c r="P8" s="2" t="s">
        <v>47</v>
      </c>
    </row>
    <row r="9" spans="1:16" x14ac:dyDescent="0.25">
      <c r="F9" s="14" t="s">
        <v>1</v>
      </c>
      <c r="H9" s="2" t="s">
        <v>0</v>
      </c>
      <c r="J9" s="5" t="s">
        <v>48</v>
      </c>
      <c r="L9" s="2" t="s">
        <v>1</v>
      </c>
      <c r="N9" s="2" t="s">
        <v>0</v>
      </c>
      <c r="P9" s="5" t="s">
        <v>48</v>
      </c>
    </row>
    <row r="10" spans="1:16" x14ac:dyDescent="0.25">
      <c r="A10" s="3" t="s">
        <v>2</v>
      </c>
      <c r="B10" s="3"/>
      <c r="F10" s="4" t="s">
        <v>3</v>
      </c>
      <c r="G10" s="4"/>
      <c r="H10" s="4" t="s">
        <v>3</v>
      </c>
      <c r="J10" s="4" t="s">
        <v>3</v>
      </c>
      <c r="L10" s="4" t="s">
        <v>3</v>
      </c>
      <c r="M10" s="4"/>
      <c r="N10" s="4" t="s">
        <v>3</v>
      </c>
      <c r="P10" s="4" t="s">
        <v>3</v>
      </c>
    </row>
    <row r="11" spans="1:16" x14ac:dyDescent="0.25">
      <c r="B11">
        <v>101</v>
      </c>
      <c r="D11" s="11" t="s">
        <v>45</v>
      </c>
      <c r="E11" s="6"/>
      <c r="F11" s="15">
        <v>3953.05</v>
      </c>
      <c r="G11" s="6"/>
      <c r="H11" s="15">
        <v>2230</v>
      </c>
      <c r="I11" s="6"/>
      <c r="J11" s="6">
        <f>+F11-H11</f>
        <v>1723.0500000000002</v>
      </c>
      <c r="K11" s="6"/>
      <c r="L11" s="7">
        <v>34803.1</v>
      </c>
      <c r="M11" s="6"/>
      <c r="N11" s="7">
        <v>27250</v>
      </c>
      <c r="O11" s="6"/>
      <c r="P11" s="6">
        <f>+L11-N11</f>
        <v>7553.0999999999985</v>
      </c>
    </row>
    <row r="12" spans="1:16" x14ac:dyDescent="0.25">
      <c r="B12">
        <v>102</v>
      </c>
      <c r="D12" s="8" t="s">
        <v>4</v>
      </c>
      <c r="E12" s="6"/>
      <c r="F12" s="16">
        <v>3900</v>
      </c>
      <c r="G12" s="6"/>
      <c r="H12" s="16">
        <v>3900</v>
      </c>
      <c r="I12" s="6"/>
      <c r="J12" s="6">
        <f>+F12-H12</f>
        <v>0</v>
      </c>
      <c r="K12" s="13"/>
      <c r="L12" s="7">
        <v>24500</v>
      </c>
      <c r="M12" s="6"/>
      <c r="N12" s="7">
        <v>39000</v>
      </c>
      <c r="O12" s="6"/>
      <c r="P12" s="6">
        <f t="shared" ref="P12:P16" si="0">+L12-N12</f>
        <v>-14500</v>
      </c>
    </row>
    <row r="13" spans="1:16" x14ac:dyDescent="0.25">
      <c r="B13">
        <v>103</v>
      </c>
      <c r="D13" s="8" t="s">
        <v>5</v>
      </c>
      <c r="E13" s="6"/>
      <c r="F13" s="16"/>
      <c r="G13" s="6"/>
      <c r="H13" s="16"/>
      <c r="I13" s="6"/>
      <c r="J13" s="6">
        <f t="shared" ref="J13:J15" si="1">+F13-H13</f>
        <v>0</v>
      </c>
      <c r="K13" s="6"/>
      <c r="L13" s="7">
        <v>200</v>
      </c>
      <c r="M13" s="6"/>
      <c r="N13" s="7">
        <v>0</v>
      </c>
      <c r="O13" s="6"/>
      <c r="P13" s="6">
        <f t="shared" si="0"/>
        <v>200</v>
      </c>
    </row>
    <row r="14" spans="1:16" x14ac:dyDescent="0.25">
      <c r="B14">
        <v>104</v>
      </c>
      <c r="D14" s="8" t="s">
        <v>6</v>
      </c>
      <c r="E14" s="6"/>
      <c r="F14" s="16"/>
      <c r="G14" s="13"/>
      <c r="H14" s="16"/>
      <c r="I14" s="6"/>
      <c r="J14" s="6">
        <f t="shared" si="1"/>
        <v>0</v>
      </c>
      <c r="K14" s="6"/>
      <c r="L14" s="7">
        <v>685</v>
      </c>
      <c r="M14" s="6"/>
      <c r="N14" s="7">
        <v>0</v>
      </c>
      <c r="O14" s="6"/>
      <c r="P14" s="6">
        <f t="shared" si="0"/>
        <v>685</v>
      </c>
    </row>
    <row r="15" spans="1:16" x14ac:dyDescent="0.25">
      <c r="B15">
        <v>105</v>
      </c>
      <c r="D15" s="8" t="s">
        <v>7</v>
      </c>
      <c r="E15" s="6"/>
      <c r="F15" s="16">
        <v>1050</v>
      </c>
      <c r="G15" s="13"/>
      <c r="H15" s="16"/>
      <c r="I15" s="6"/>
      <c r="J15" s="6">
        <f t="shared" si="1"/>
        <v>1050</v>
      </c>
      <c r="K15" s="6"/>
      <c r="L15" s="7">
        <v>3036</v>
      </c>
      <c r="M15" s="6"/>
      <c r="N15" s="7">
        <v>0</v>
      </c>
      <c r="O15" s="6"/>
      <c r="P15" s="6">
        <f t="shared" si="0"/>
        <v>3036</v>
      </c>
    </row>
    <row r="16" spans="1:16" x14ac:dyDescent="0.25">
      <c r="B16">
        <v>109</v>
      </c>
      <c r="D16" s="8" t="s">
        <v>51</v>
      </c>
      <c r="E16" s="6"/>
      <c r="F16" s="16"/>
      <c r="G16" s="12"/>
      <c r="H16" s="16"/>
      <c r="I16" s="6"/>
      <c r="J16" s="6">
        <f>+F14-H16</f>
        <v>0</v>
      </c>
      <c r="K16" s="13"/>
      <c r="L16" s="7">
        <v>3764.23</v>
      </c>
      <c r="M16" s="13"/>
      <c r="N16" s="7">
        <v>0</v>
      </c>
      <c r="O16" s="6"/>
      <c r="P16" s="6">
        <f t="shared" si="0"/>
        <v>3764.23</v>
      </c>
    </row>
    <row r="17" spans="1:16" x14ac:dyDescent="0.25">
      <c r="D17" s="8"/>
      <c r="E17" s="6"/>
      <c r="F17" s="4" t="s">
        <v>3</v>
      </c>
      <c r="G17" s="4"/>
      <c r="H17" s="4" t="s">
        <v>3</v>
      </c>
      <c r="I17" s="6"/>
      <c r="J17" s="4" t="s">
        <v>3</v>
      </c>
      <c r="K17" s="6"/>
      <c r="L17" s="4" t="s">
        <v>3</v>
      </c>
      <c r="M17" s="4"/>
      <c r="N17" s="4"/>
      <c r="O17" s="6"/>
      <c r="P17" s="4" t="s">
        <v>3</v>
      </c>
    </row>
    <row r="18" spans="1:16" x14ac:dyDescent="0.25">
      <c r="B18" t="s">
        <v>8</v>
      </c>
      <c r="D18" s="8"/>
      <c r="E18" s="6"/>
      <c r="F18" s="6">
        <f>SUM(F11:F16)</f>
        <v>8903.0499999999993</v>
      </c>
      <c r="G18" s="13"/>
      <c r="H18" s="6">
        <f>SUM(H11:H16)</f>
        <v>6130</v>
      </c>
      <c r="I18" s="6"/>
      <c r="J18" s="6">
        <f>+F18-H18</f>
        <v>2773.0499999999993</v>
      </c>
      <c r="K18" s="6"/>
      <c r="L18" s="6">
        <f>SUM(L11:L16)</f>
        <v>66988.33</v>
      </c>
      <c r="M18" s="6"/>
      <c r="N18" s="6">
        <f>SUM(N11:N16)</f>
        <v>66250</v>
      </c>
      <c r="O18" s="6"/>
      <c r="P18" s="6">
        <f>+L18-N18</f>
        <v>738.33000000000175</v>
      </c>
    </row>
    <row r="19" spans="1:16" x14ac:dyDescent="0.25">
      <c r="A19" s="5"/>
      <c r="B19" s="5"/>
      <c r="C19" s="5"/>
      <c r="D19" s="9"/>
      <c r="E19" s="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10" t="s">
        <v>9</v>
      </c>
      <c r="D20" s="8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5">
      <c r="B21">
        <v>201</v>
      </c>
      <c r="D21" s="8" t="s">
        <v>10</v>
      </c>
      <c r="E21" s="6"/>
      <c r="F21" s="17">
        <v>1377.91</v>
      </c>
      <c r="G21" s="6"/>
      <c r="H21" s="17">
        <v>1365</v>
      </c>
      <c r="I21" s="6"/>
      <c r="J21" s="6">
        <f>+H21-F21</f>
        <v>-12.910000000000082</v>
      </c>
      <c r="K21" s="6"/>
      <c r="L21" s="7">
        <v>13779.1</v>
      </c>
      <c r="M21" s="6"/>
      <c r="N21" s="7">
        <v>13650</v>
      </c>
      <c r="O21" s="6"/>
      <c r="P21" s="6">
        <f>+N21-L21</f>
        <v>-129.10000000000036</v>
      </c>
    </row>
    <row r="22" spans="1:16" x14ac:dyDescent="0.25">
      <c r="B22">
        <v>202</v>
      </c>
      <c r="D22" s="8" t="s">
        <v>11</v>
      </c>
      <c r="E22" s="6"/>
      <c r="F22" s="17">
        <v>291.17</v>
      </c>
      <c r="G22" s="6"/>
      <c r="H22" s="17">
        <v>222</v>
      </c>
      <c r="I22" s="6"/>
      <c r="J22" s="6">
        <f t="shared" ref="J22:J24" si="2">+H22-F22</f>
        <v>-69.170000000000016</v>
      </c>
      <c r="K22" s="6"/>
      <c r="L22" s="7">
        <v>2842.8500000000004</v>
      </c>
      <c r="M22" s="6"/>
      <c r="N22" s="7">
        <v>2220</v>
      </c>
      <c r="O22" s="6"/>
      <c r="P22" s="6">
        <f t="shared" ref="P22:P24" si="3">+N22-L22</f>
        <v>-622.85000000000036</v>
      </c>
    </row>
    <row r="23" spans="1:16" x14ac:dyDescent="0.25">
      <c r="B23">
        <v>203</v>
      </c>
      <c r="D23" s="8" t="s">
        <v>12</v>
      </c>
      <c r="E23" s="6"/>
      <c r="F23" s="17">
        <v>519.02</v>
      </c>
      <c r="G23" s="13"/>
      <c r="H23" s="17">
        <v>519</v>
      </c>
      <c r="I23" s="6"/>
      <c r="J23" s="6">
        <f t="shared" si="2"/>
        <v>-1.999999999998181E-2</v>
      </c>
      <c r="K23" s="13"/>
      <c r="L23" s="7">
        <v>5190.34</v>
      </c>
      <c r="M23" s="13"/>
      <c r="N23" s="7">
        <v>5190</v>
      </c>
      <c r="O23" s="6"/>
      <c r="P23" s="6">
        <f t="shared" si="3"/>
        <v>-0.34000000000014552</v>
      </c>
    </row>
    <row r="24" spans="1:16" x14ac:dyDescent="0.25">
      <c r="B24">
        <v>204</v>
      </c>
      <c r="D24" s="8" t="s">
        <v>13</v>
      </c>
      <c r="E24" s="6"/>
      <c r="F24" s="17"/>
      <c r="G24" s="13"/>
      <c r="H24" s="17"/>
      <c r="I24" s="6"/>
      <c r="J24" s="6">
        <f t="shared" si="2"/>
        <v>0</v>
      </c>
      <c r="K24" s="13"/>
      <c r="L24" s="7">
        <v>0</v>
      </c>
      <c r="M24" s="6"/>
      <c r="N24" s="7">
        <v>0</v>
      </c>
      <c r="O24" s="6"/>
      <c r="P24" s="6">
        <f t="shared" si="3"/>
        <v>0</v>
      </c>
    </row>
    <row r="25" spans="1:16" x14ac:dyDescent="0.25">
      <c r="D25" s="8"/>
      <c r="E25" s="6"/>
      <c r="F25" s="4" t="s">
        <v>3</v>
      </c>
      <c r="G25" s="4"/>
      <c r="H25" s="4" t="s">
        <v>3</v>
      </c>
      <c r="I25" s="6"/>
      <c r="J25" s="4" t="s">
        <v>3</v>
      </c>
      <c r="K25" s="6"/>
      <c r="L25" s="4" t="s">
        <v>3</v>
      </c>
      <c r="M25" s="4"/>
      <c r="N25" s="4" t="s">
        <v>3</v>
      </c>
      <c r="O25" s="6"/>
      <c r="P25" s="4" t="s">
        <v>3</v>
      </c>
    </row>
    <row r="26" spans="1:16" x14ac:dyDescent="0.25">
      <c r="B26" t="s">
        <v>14</v>
      </c>
      <c r="D26" s="8"/>
      <c r="E26" s="6"/>
      <c r="F26" s="6">
        <f>SUM(F21:F24)</f>
        <v>2188.1000000000004</v>
      </c>
      <c r="G26" s="6"/>
      <c r="H26" s="6">
        <f>SUM(H21:H24)</f>
        <v>2106</v>
      </c>
      <c r="I26" s="6"/>
      <c r="J26" s="6">
        <f>+H26-F26</f>
        <v>-82.100000000000364</v>
      </c>
      <c r="K26" s="6"/>
      <c r="L26" s="6">
        <f>SUM(L21:L24)</f>
        <v>21812.29</v>
      </c>
      <c r="M26" s="6"/>
      <c r="N26" s="6">
        <f>SUM(N21:N24)</f>
        <v>21060</v>
      </c>
      <c r="O26" s="6"/>
      <c r="P26" s="6">
        <f>+N26-L26</f>
        <v>-752.29000000000087</v>
      </c>
    </row>
    <row r="27" spans="1:16" x14ac:dyDescent="0.25">
      <c r="D27" s="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5">
      <c r="A28" s="10" t="s">
        <v>15</v>
      </c>
      <c r="D28" s="8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5">
      <c r="B29">
        <v>301</v>
      </c>
      <c r="D29" s="8" t="s">
        <v>16</v>
      </c>
      <c r="E29" s="6"/>
      <c r="F29" s="17">
        <v>721.68</v>
      </c>
      <c r="G29" s="6"/>
      <c r="H29" s="17">
        <v>714</v>
      </c>
      <c r="I29" s="13"/>
      <c r="J29" s="6">
        <f t="shared" ref="J29:J33" si="4">+H29-F29</f>
        <v>-7.67999999999995</v>
      </c>
      <c r="K29" s="13"/>
      <c r="L29" s="7">
        <v>7909.06</v>
      </c>
      <c r="M29" s="6"/>
      <c r="N29" s="7">
        <v>7140</v>
      </c>
      <c r="O29" s="6"/>
      <c r="P29" s="6">
        <f t="shared" ref="P29:P33" si="5">+N29-L29</f>
        <v>-769.0600000000004</v>
      </c>
    </row>
    <row r="30" spans="1:16" x14ac:dyDescent="0.25">
      <c r="B30">
        <v>302</v>
      </c>
      <c r="D30" s="8" t="s">
        <v>17</v>
      </c>
      <c r="E30" s="6"/>
      <c r="F30" s="17">
        <v>78.290000000000006</v>
      </c>
      <c r="G30" s="6"/>
      <c r="H30" s="17">
        <v>72</v>
      </c>
      <c r="I30" s="6"/>
      <c r="J30" s="6">
        <f t="shared" si="4"/>
        <v>-6.2900000000000063</v>
      </c>
      <c r="K30" s="6"/>
      <c r="L30" s="7">
        <v>317.50000000000006</v>
      </c>
      <c r="M30" s="6"/>
      <c r="N30" s="7">
        <v>288</v>
      </c>
      <c r="O30" s="6"/>
      <c r="P30" s="6">
        <f t="shared" si="5"/>
        <v>-29.500000000000057</v>
      </c>
    </row>
    <row r="31" spans="1:16" x14ac:dyDescent="0.25">
      <c r="B31">
        <v>303</v>
      </c>
      <c r="D31" s="8" t="s">
        <v>18</v>
      </c>
      <c r="E31" s="6"/>
      <c r="F31" s="17">
        <v>210.34</v>
      </c>
      <c r="G31" s="6"/>
      <c r="H31" s="17">
        <v>203</v>
      </c>
      <c r="I31" s="6"/>
      <c r="J31" s="6">
        <f t="shared" si="4"/>
        <v>-7.3400000000000034</v>
      </c>
      <c r="K31" s="6"/>
      <c r="L31" s="7">
        <v>711.12</v>
      </c>
      <c r="M31" s="6"/>
      <c r="N31" s="7">
        <v>812</v>
      </c>
      <c r="O31" s="6"/>
      <c r="P31" s="6">
        <f t="shared" si="5"/>
        <v>100.88</v>
      </c>
    </row>
    <row r="32" spans="1:16" x14ac:dyDescent="0.25">
      <c r="B32">
        <v>304</v>
      </c>
      <c r="D32" s="11" t="s">
        <v>19</v>
      </c>
      <c r="E32" s="6"/>
      <c r="F32" s="17"/>
      <c r="G32" s="6"/>
      <c r="H32" s="17"/>
      <c r="I32" s="13"/>
      <c r="J32" s="6">
        <f t="shared" si="4"/>
        <v>0</v>
      </c>
      <c r="K32" s="6"/>
      <c r="L32" s="7">
        <v>0</v>
      </c>
      <c r="M32" s="6"/>
      <c r="N32" s="7">
        <v>0</v>
      </c>
      <c r="O32" s="6"/>
      <c r="P32" s="6">
        <f t="shared" si="5"/>
        <v>0</v>
      </c>
    </row>
    <row r="33" spans="1:16" x14ac:dyDescent="0.25">
      <c r="A33" s="3"/>
      <c r="B33">
        <v>305</v>
      </c>
      <c r="D33" s="8" t="s">
        <v>20</v>
      </c>
      <c r="E33" s="6"/>
      <c r="F33" s="17">
        <v>27.16</v>
      </c>
      <c r="G33" s="6"/>
      <c r="H33" s="17">
        <v>38</v>
      </c>
      <c r="I33" s="6"/>
      <c r="J33" s="6">
        <f t="shared" si="4"/>
        <v>10.84</v>
      </c>
      <c r="K33" s="6"/>
      <c r="L33" s="7">
        <v>94.199999999999989</v>
      </c>
      <c r="M33" s="6"/>
      <c r="N33" s="7">
        <v>152</v>
      </c>
      <c r="O33" s="6"/>
      <c r="P33" s="6">
        <f t="shared" si="5"/>
        <v>57.800000000000011</v>
      </c>
    </row>
    <row r="34" spans="1:16" x14ac:dyDescent="0.25">
      <c r="A34" s="3"/>
      <c r="D34" s="8"/>
      <c r="E34" s="6"/>
      <c r="F34" s="4" t="s">
        <v>3</v>
      </c>
      <c r="G34" s="4"/>
      <c r="H34" s="4" t="s">
        <v>3</v>
      </c>
      <c r="I34" s="6"/>
      <c r="J34" s="4" t="s">
        <v>3</v>
      </c>
      <c r="K34" s="6"/>
      <c r="L34" s="4" t="s">
        <v>3</v>
      </c>
      <c r="M34" s="4"/>
      <c r="N34" s="4" t="s">
        <v>3</v>
      </c>
      <c r="O34" s="6"/>
      <c r="P34" s="6" t="s">
        <v>3</v>
      </c>
    </row>
    <row r="35" spans="1:16" x14ac:dyDescent="0.25">
      <c r="A35" s="3"/>
      <c r="B35" t="s">
        <v>21</v>
      </c>
      <c r="D35" s="8"/>
      <c r="E35" s="6"/>
      <c r="F35" s="6">
        <f>SUM(F29:F33)</f>
        <v>1037.47</v>
      </c>
      <c r="G35" s="6"/>
      <c r="H35" s="6">
        <f>SUM(H29:H33)</f>
        <v>1027</v>
      </c>
      <c r="I35" s="6"/>
      <c r="J35" s="6">
        <f>+H35-F35</f>
        <v>-10.470000000000027</v>
      </c>
      <c r="K35" s="6"/>
      <c r="L35" s="6">
        <f>SUM(L29:L33)</f>
        <v>9031.8800000000028</v>
      </c>
      <c r="M35" s="6"/>
      <c r="N35" s="6">
        <f>SUM(N29:N33)</f>
        <v>8392</v>
      </c>
      <c r="O35" s="6"/>
      <c r="P35" s="6">
        <f>+N35-L35</f>
        <v>-639.88000000000284</v>
      </c>
    </row>
    <row r="36" spans="1:16" x14ac:dyDescent="0.25">
      <c r="D36" s="8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25">
      <c r="A37" s="3" t="s">
        <v>22</v>
      </c>
      <c r="D37" s="8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x14ac:dyDescent="0.25">
      <c r="B38">
        <v>401</v>
      </c>
      <c r="D38" s="8" t="s">
        <v>23</v>
      </c>
      <c r="E38" s="6"/>
      <c r="F38" s="17"/>
      <c r="G38" s="6"/>
      <c r="H38" s="17"/>
      <c r="I38" s="6"/>
      <c r="J38" s="6">
        <f t="shared" ref="J38:J42" si="6">+H38-F38</f>
        <v>0</v>
      </c>
      <c r="K38" s="13"/>
      <c r="L38" s="7">
        <v>560</v>
      </c>
      <c r="M38" s="6"/>
      <c r="N38" s="7">
        <v>0</v>
      </c>
      <c r="O38" s="6"/>
      <c r="P38" s="6">
        <f t="shared" ref="P38:P42" si="7">+N38-L38</f>
        <v>-560</v>
      </c>
    </row>
    <row r="39" spans="1:16" x14ac:dyDescent="0.25">
      <c r="B39">
        <v>402</v>
      </c>
      <c r="D39" s="8" t="s">
        <v>24</v>
      </c>
      <c r="E39" s="6"/>
      <c r="F39" s="17"/>
      <c r="G39" s="6"/>
      <c r="H39" s="17"/>
      <c r="I39" s="6"/>
      <c r="J39" s="6">
        <f t="shared" si="6"/>
        <v>0</v>
      </c>
      <c r="K39" s="13"/>
      <c r="L39" s="7">
        <v>0</v>
      </c>
      <c r="M39" s="6"/>
      <c r="N39" s="7">
        <v>0</v>
      </c>
      <c r="O39" s="6"/>
      <c r="P39" s="6">
        <f t="shared" si="7"/>
        <v>0</v>
      </c>
    </row>
    <row r="40" spans="1:16" x14ac:dyDescent="0.25">
      <c r="B40">
        <v>403</v>
      </c>
      <c r="D40" s="8" t="s">
        <v>25</v>
      </c>
      <c r="E40" s="6"/>
      <c r="F40" s="17">
        <v>400</v>
      </c>
      <c r="G40" s="6"/>
      <c r="H40" s="17">
        <v>400</v>
      </c>
      <c r="I40" s="6"/>
      <c r="J40" s="6">
        <f t="shared" si="6"/>
        <v>0</v>
      </c>
      <c r="K40" s="6"/>
      <c r="L40" s="7">
        <v>4300</v>
      </c>
      <c r="M40" s="6"/>
      <c r="N40" s="7">
        <v>4300</v>
      </c>
      <c r="O40" s="6"/>
      <c r="P40" s="6">
        <f t="shared" si="7"/>
        <v>0</v>
      </c>
    </row>
    <row r="41" spans="1:16" x14ac:dyDescent="0.25">
      <c r="B41">
        <v>404</v>
      </c>
      <c r="D41" s="11" t="s">
        <v>26</v>
      </c>
      <c r="E41" s="6"/>
      <c r="F41" s="17">
        <f>180+325+272.5</f>
        <v>777.5</v>
      </c>
      <c r="G41" s="6"/>
      <c r="H41" s="17">
        <v>900</v>
      </c>
      <c r="I41" s="6"/>
      <c r="J41" s="6">
        <f t="shared" si="6"/>
        <v>122.5</v>
      </c>
      <c r="K41" s="13"/>
      <c r="L41" s="7">
        <v>5372.68</v>
      </c>
      <c r="M41" s="6"/>
      <c r="N41" s="7">
        <v>5000</v>
      </c>
      <c r="O41" s="6"/>
      <c r="P41" s="6">
        <f t="shared" si="7"/>
        <v>-372.68000000000029</v>
      </c>
    </row>
    <row r="42" spans="1:16" x14ac:dyDescent="0.25">
      <c r="B42">
        <v>405</v>
      </c>
      <c r="D42" s="8" t="s">
        <v>27</v>
      </c>
      <c r="E42" s="6"/>
      <c r="F42" s="17"/>
      <c r="G42" s="6"/>
      <c r="H42" s="17"/>
      <c r="I42" s="6"/>
      <c r="J42" s="6">
        <f t="shared" si="6"/>
        <v>0</v>
      </c>
      <c r="K42" s="6"/>
      <c r="L42" s="7">
        <v>0</v>
      </c>
      <c r="M42" s="6"/>
      <c r="N42" s="7">
        <v>0</v>
      </c>
      <c r="O42" s="6"/>
      <c r="P42" s="6">
        <f t="shared" si="7"/>
        <v>0</v>
      </c>
    </row>
    <row r="43" spans="1:16" x14ac:dyDescent="0.25">
      <c r="D43" s="8"/>
      <c r="E43" s="6"/>
      <c r="F43" s="4" t="s">
        <v>3</v>
      </c>
      <c r="G43" s="4"/>
      <c r="H43" s="4" t="s">
        <v>3</v>
      </c>
      <c r="I43" s="6"/>
      <c r="J43" s="4" t="s">
        <v>3</v>
      </c>
      <c r="K43" s="6"/>
      <c r="L43" s="4" t="s">
        <v>3</v>
      </c>
      <c r="M43" s="4"/>
      <c r="N43" s="4" t="s">
        <v>3</v>
      </c>
      <c r="O43" s="6"/>
      <c r="P43" s="6" t="s">
        <v>3</v>
      </c>
    </row>
    <row r="44" spans="1:16" x14ac:dyDescent="0.25">
      <c r="B44" t="s">
        <v>28</v>
      </c>
      <c r="D44" s="8"/>
      <c r="E44" s="6"/>
      <c r="F44" s="6">
        <f>SUM(F38:F42)</f>
        <v>1177.5</v>
      </c>
      <c r="G44" s="6"/>
      <c r="H44" s="6">
        <f>SUM(H38:H42)</f>
        <v>1300</v>
      </c>
      <c r="I44" s="6"/>
      <c r="J44" s="6">
        <f t="shared" ref="J44" si="8">+H44-F44</f>
        <v>122.5</v>
      </c>
      <c r="K44" s="6"/>
      <c r="L44" s="6">
        <f>SUM(L38:L42)</f>
        <v>10232.68</v>
      </c>
      <c r="M44" s="6"/>
      <c r="N44" s="6">
        <f>SUM(N38:N42)</f>
        <v>9300</v>
      </c>
      <c r="O44" s="6"/>
      <c r="P44" s="6">
        <f t="shared" ref="P44" si="9">+N44-L44</f>
        <v>-932.68000000000029</v>
      </c>
    </row>
    <row r="45" spans="1:16" x14ac:dyDescent="0.25">
      <c r="D45" s="8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x14ac:dyDescent="0.25">
      <c r="A46" s="3" t="s">
        <v>29</v>
      </c>
      <c r="D46" s="8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x14ac:dyDescent="0.25">
      <c r="B47">
        <v>501</v>
      </c>
      <c r="D47" s="8" t="s">
        <v>30</v>
      </c>
      <c r="E47" s="6"/>
      <c r="F47" s="17">
        <v>255.59</v>
      </c>
      <c r="G47" s="6"/>
      <c r="H47" s="17">
        <v>800</v>
      </c>
      <c r="I47" s="6"/>
      <c r="J47" s="6">
        <f t="shared" ref="J47:J53" si="10">+H47-F47</f>
        <v>544.41</v>
      </c>
      <c r="K47" s="6"/>
      <c r="L47" s="7">
        <v>6951.6900000000005</v>
      </c>
      <c r="M47" s="6"/>
      <c r="N47" s="7">
        <v>10200</v>
      </c>
      <c r="O47" s="6"/>
      <c r="P47" s="6">
        <f t="shared" ref="P47:P53" si="11">+N47-L47</f>
        <v>3248.3099999999995</v>
      </c>
    </row>
    <row r="48" spans="1:16" x14ac:dyDescent="0.25">
      <c r="B48">
        <v>502</v>
      </c>
      <c r="D48" s="8" t="s">
        <v>31</v>
      </c>
      <c r="E48" s="6"/>
      <c r="F48" s="17">
        <f>91.14+322.28</f>
        <v>413.41999999999996</v>
      </c>
      <c r="G48" s="13"/>
      <c r="H48" s="17">
        <v>500</v>
      </c>
      <c r="I48" s="6"/>
      <c r="J48" s="6">
        <f t="shared" si="10"/>
        <v>86.580000000000041</v>
      </c>
      <c r="K48" s="13"/>
      <c r="L48" s="7">
        <v>4656.3899999999994</v>
      </c>
      <c r="M48" s="6"/>
      <c r="N48" s="7">
        <v>5000</v>
      </c>
      <c r="O48" s="6"/>
      <c r="P48" s="6">
        <f t="shared" si="11"/>
        <v>343.61000000000058</v>
      </c>
    </row>
    <row r="49" spans="1:16" x14ac:dyDescent="0.25">
      <c r="B49">
        <v>503</v>
      </c>
      <c r="D49" s="8" t="s">
        <v>32</v>
      </c>
      <c r="E49" s="6"/>
      <c r="F49" s="17">
        <f>7.64+122.98</f>
        <v>130.62</v>
      </c>
      <c r="G49" s="6"/>
      <c r="H49" s="17">
        <v>120</v>
      </c>
      <c r="I49" s="6"/>
      <c r="J49" s="6">
        <f t="shared" si="10"/>
        <v>-10.620000000000005</v>
      </c>
      <c r="K49" s="6"/>
      <c r="L49" s="7">
        <v>1269.5700000000002</v>
      </c>
      <c r="M49" s="6"/>
      <c r="N49" s="7">
        <v>1200</v>
      </c>
      <c r="O49" s="6"/>
      <c r="P49" s="6">
        <f t="shared" si="11"/>
        <v>-69.570000000000164</v>
      </c>
    </row>
    <row r="50" spans="1:16" x14ac:dyDescent="0.25">
      <c r="B50">
        <v>504</v>
      </c>
      <c r="D50" s="8" t="s">
        <v>33</v>
      </c>
      <c r="E50" s="6"/>
      <c r="F50" s="17">
        <f>206.4+415.91</f>
        <v>622.31000000000006</v>
      </c>
      <c r="G50" s="6"/>
      <c r="H50" s="17">
        <v>350</v>
      </c>
      <c r="J50" s="6">
        <f t="shared" si="10"/>
        <v>-272.31000000000006</v>
      </c>
      <c r="K50" s="13"/>
      <c r="L50" s="7">
        <v>5494.99</v>
      </c>
      <c r="M50" s="6"/>
      <c r="N50" s="7">
        <v>4096</v>
      </c>
      <c r="O50" s="6"/>
      <c r="P50" s="6">
        <f t="shared" si="11"/>
        <v>-1398.9899999999998</v>
      </c>
    </row>
    <row r="51" spans="1:16" x14ac:dyDescent="0.25">
      <c r="B51">
        <v>505</v>
      </c>
      <c r="D51" s="8" t="s">
        <v>34</v>
      </c>
      <c r="E51" s="6"/>
      <c r="F51" s="17">
        <v>96.91</v>
      </c>
      <c r="G51" s="6"/>
      <c r="H51" s="17">
        <v>500</v>
      </c>
      <c r="I51" s="6"/>
      <c r="J51" s="6">
        <f t="shared" si="10"/>
        <v>403.09000000000003</v>
      </c>
      <c r="K51" s="13"/>
      <c r="L51" s="7">
        <v>2027.97</v>
      </c>
      <c r="M51" s="6"/>
      <c r="N51" s="7">
        <v>5000</v>
      </c>
      <c r="O51" s="6"/>
      <c r="P51" s="6">
        <f t="shared" si="11"/>
        <v>2972.0299999999997</v>
      </c>
    </row>
    <row r="52" spans="1:16" x14ac:dyDescent="0.25">
      <c r="B52">
        <v>506</v>
      </c>
      <c r="D52" s="8" t="s">
        <v>35</v>
      </c>
      <c r="E52" s="6"/>
      <c r="F52" s="17"/>
      <c r="G52" s="6"/>
      <c r="H52" s="17"/>
      <c r="I52" s="6"/>
      <c r="J52" s="6">
        <f t="shared" si="10"/>
        <v>0</v>
      </c>
      <c r="K52" s="6"/>
      <c r="L52" s="7">
        <v>6761.42</v>
      </c>
      <c r="M52" s="6"/>
      <c r="N52" s="7">
        <v>5856</v>
      </c>
      <c r="O52" s="6"/>
      <c r="P52" s="6">
        <f t="shared" si="11"/>
        <v>-905.42000000000007</v>
      </c>
    </row>
    <row r="53" spans="1:16" x14ac:dyDescent="0.25">
      <c r="B53">
        <v>507</v>
      </c>
      <c r="D53" s="8" t="s">
        <v>36</v>
      </c>
      <c r="E53" s="6"/>
      <c r="F53" s="17"/>
      <c r="G53" s="6"/>
      <c r="H53" s="17"/>
      <c r="I53" s="6"/>
      <c r="J53" s="6">
        <f t="shared" si="10"/>
        <v>0</v>
      </c>
      <c r="K53" s="6"/>
      <c r="L53" s="7">
        <v>315.79000000000002</v>
      </c>
      <c r="M53" s="6"/>
      <c r="N53" s="7">
        <v>742</v>
      </c>
      <c r="O53" s="6"/>
      <c r="P53" s="6">
        <f t="shared" si="11"/>
        <v>426.21</v>
      </c>
    </row>
    <row r="54" spans="1:16" x14ac:dyDescent="0.25">
      <c r="D54" s="8"/>
      <c r="E54" s="6"/>
      <c r="F54" s="4" t="s">
        <v>3</v>
      </c>
      <c r="G54" s="4"/>
      <c r="H54" s="4" t="s">
        <v>3</v>
      </c>
      <c r="I54" s="6"/>
      <c r="J54" s="4" t="s">
        <v>3</v>
      </c>
      <c r="K54" s="6"/>
      <c r="L54" s="4" t="s">
        <v>3</v>
      </c>
      <c r="M54" s="4"/>
      <c r="N54" s="4" t="s">
        <v>3</v>
      </c>
      <c r="O54" s="6"/>
      <c r="P54" s="6" t="s">
        <v>3</v>
      </c>
    </row>
    <row r="55" spans="1:16" x14ac:dyDescent="0.25">
      <c r="B55" t="s">
        <v>37</v>
      </c>
      <c r="D55" s="8"/>
      <c r="E55" s="6"/>
      <c r="F55" s="6">
        <f>SUM(F47:F53)</f>
        <v>1518.8500000000001</v>
      </c>
      <c r="G55" s="6"/>
      <c r="H55" s="6">
        <f>SUM(H47:H53)</f>
        <v>2270</v>
      </c>
      <c r="I55" s="6"/>
      <c r="J55" s="6">
        <f t="shared" ref="J55" si="12">+H55-F55</f>
        <v>751.14999999999986</v>
      </c>
      <c r="K55" s="6"/>
      <c r="L55" s="6">
        <f>SUM(L47:L53)</f>
        <v>27477.82</v>
      </c>
      <c r="M55" s="6"/>
      <c r="N55" s="6">
        <f>SUM(N47:N53)</f>
        <v>32094</v>
      </c>
      <c r="O55" s="6"/>
      <c r="P55" s="6">
        <f t="shared" ref="P55" si="13">+N55-L55</f>
        <v>4616.18</v>
      </c>
    </row>
    <row r="56" spans="1:16" x14ac:dyDescent="0.25">
      <c r="D56" s="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25">
      <c r="A57" s="3" t="s">
        <v>38</v>
      </c>
      <c r="D57" s="8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x14ac:dyDescent="0.25">
      <c r="B58">
        <v>601</v>
      </c>
      <c r="D58" s="8" t="s">
        <v>39</v>
      </c>
      <c r="E58" s="6"/>
      <c r="F58" s="17">
        <f>194.4+175.87+3</f>
        <v>373.27</v>
      </c>
      <c r="G58" s="6"/>
      <c r="H58" s="17">
        <v>50</v>
      </c>
      <c r="I58" s="6"/>
      <c r="J58" s="6">
        <f t="shared" ref="J58:J66" si="14">+H58-F58</f>
        <v>-323.27</v>
      </c>
      <c r="K58" s="6"/>
      <c r="L58" s="7">
        <v>1064.69</v>
      </c>
      <c r="M58" s="6"/>
      <c r="N58" s="7">
        <v>709</v>
      </c>
      <c r="O58" s="6"/>
      <c r="P58" s="6">
        <f t="shared" ref="P58:P62" si="15">+N58-L58</f>
        <v>-355.69000000000005</v>
      </c>
    </row>
    <row r="59" spans="1:16" x14ac:dyDescent="0.25">
      <c r="B59">
        <v>602</v>
      </c>
      <c r="D59" s="8" t="s">
        <v>40</v>
      </c>
      <c r="E59" s="6"/>
      <c r="F59" s="17">
        <v>209.33</v>
      </c>
      <c r="G59" s="13"/>
      <c r="H59" s="17">
        <v>210</v>
      </c>
      <c r="I59" s="6"/>
      <c r="J59" s="6">
        <f t="shared" si="14"/>
        <v>0.66999999999998749</v>
      </c>
      <c r="K59" s="13"/>
      <c r="L59" s="7">
        <v>2321.21</v>
      </c>
      <c r="M59" s="6"/>
      <c r="N59" s="7">
        <v>2100</v>
      </c>
      <c r="O59" s="6"/>
      <c r="P59" s="6">
        <f t="shared" si="15"/>
        <v>-221.21000000000004</v>
      </c>
    </row>
    <row r="60" spans="1:16" x14ac:dyDescent="0.25">
      <c r="B60">
        <v>603</v>
      </c>
      <c r="D60" s="8" t="s">
        <v>41</v>
      </c>
      <c r="E60" s="6"/>
      <c r="F60" s="17"/>
      <c r="G60" s="6"/>
      <c r="H60" s="17">
        <v>25</v>
      </c>
      <c r="I60" s="6"/>
      <c r="J60" s="6">
        <f t="shared" si="14"/>
        <v>25</v>
      </c>
      <c r="K60" s="6"/>
      <c r="L60" s="7">
        <v>0</v>
      </c>
      <c r="M60" s="6"/>
      <c r="N60" s="7">
        <v>73</v>
      </c>
      <c r="O60" s="6"/>
      <c r="P60" s="6">
        <f t="shared" si="15"/>
        <v>73</v>
      </c>
    </row>
    <row r="61" spans="1:16" x14ac:dyDescent="0.25">
      <c r="B61">
        <v>604</v>
      </c>
      <c r="D61" s="11" t="s">
        <v>42</v>
      </c>
      <c r="E61" s="6"/>
      <c r="F61" s="17"/>
      <c r="G61" s="13"/>
      <c r="H61" s="17"/>
      <c r="I61" s="6"/>
      <c r="J61" s="6">
        <f t="shared" si="14"/>
        <v>0</v>
      </c>
      <c r="K61" s="13"/>
      <c r="L61" s="7">
        <v>801.25</v>
      </c>
      <c r="M61" s="6"/>
      <c r="N61" s="7">
        <v>0</v>
      </c>
      <c r="O61" s="6"/>
      <c r="P61" s="6">
        <f t="shared" si="15"/>
        <v>-801.25</v>
      </c>
    </row>
    <row r="62" spans="1:16" x14ac:dyDescent="0.25">
      <c r="B62">
        <v>605</v>
      </c>
      <c r="D62" s="11" t="s">
        <v>52</v>
      </c>
      <c r="E62" s="6"/>
      <c r="F62" s="17"/>
      <c r="G62" s="6"/>
      <c r="H62" s="17">
        <v>100</v>
      </c>
      <c r="I62" s="6"/>
      <c r="J62" s="6">
        <f t="shared" si="14"/>
        <v>100</v>
      </c>
      <c r="K62" s="6"/>
      <c r="L62" s="7">
        <v>0</v>
      </c>
      <c r="M62" s="6"/>
      <c r="N62" s="7">
        <v>1000</v>
      </c>
      <c r="O62" s="6"/>
      <c r="P62" s="6">
        <f t="shared" si="15"/>
        <v>1000</v>
      </c>
    </row>
    <row r="63" spans="1:16" x14ac:dyDescent="0.25">
      <c r="E63" s="6"/>
      <c r="F63" s="4" t="s">
        <v>3</v>
      </c>
      <c r="G63" s="4"/>
      <c r="H63" s="4" t="s">
        <v>3</v>
      </c>
      <c r="I63" s="6"/>
      <c r="J63" s="4" t="s">
        <v>3</v>
      </c>
      <c r="K63" s="6"/>
      <c r="L63" s="4" t="s">
        <v>3</v>
      </c>
      <c r="M63" s="4"/>
      <c r="N63" s="4" t="s">
        <v>3</v>
      </c>
      <c r="O63" s="6"/>
      <c r="P63" s="6" t="s">
        <v>3</v>
      </c>
    </row>
    <row r="64" spans="1:16" x14ac:dyDescent="0.25">
      <c r="B64" t="s">
        <v>43</v>
      </c>
      <c r="E64" s="6"/>
      <c r="F64" s="6">
        <f>SUM(F58:F62)</f>
        <v>582.6</v>
      </c>
      <c r="G64" s="6"/>
      <c r="H64" s="6">
        <f>SUM(H58:H62)</f>
        <v>385</v>
      </c>
      <c r="I64" s="6"/>
      <c r="J64" s="6">
        <f t="shared" si="14"/>
        <v>-197.60000000000002</v>
      </c>
      <c r="K64" s="6"/>
      <c r="L64" s="6">
        <f>SUM(L58:L62)</f>
        <v>4187.1499999999996</v>
      </c>
      <c r="M64" s="6"/>
      <c r="N64" s="6">
        <f>SUM(N58:N62)</f>
        <v>3882</v>
      </c>
      <c r="O64" s="6"/>
      <c r="P64" s="6">
        <f t="shared" ref="P64" si="16">+N64-L64</f>
        <v>-305.14999999999964</v>
      </c>
    </row>
    <row r="65" spans="1:16" x14ac:dyDescent="0.25">
      <c r="E65" s="6"/>
      <c r="F65" s="4" t="s">
        <v>3</v>
      </c>
      <c r="G65" s="4"/>
      <c r="H65" s="4" t="s">
        <v>3</v>
      </c>
      <c r="I65" s="6"/>
      <c r="J65" s="4" t="s">
        <v>3</v>
      </c>
      <c r="K65" s="6"/>
      <c r="L65" s="4" t="s">
        <v>3</v>
      </c>
      <c r="M65" s="4"/>
      <c r="N65" s="4" t="s">
        <v>3</v>
      </c>
      <c r="O65" s="6"/>
      <c r="P65" s="6" t="s">
        <v>3</v>
      </c>
    </row>
    <row r="66" spans="1:16" x14ac:dyDescent="0.25">
      <c r="B66" t="s">
        <v>44</v>
      </c>
      <c r="E66" s="6"/>
      <c r="F66" s="6">
        <f>+F26+F35+F44+F55+F64</f>
        <v>6504.5200000000013</v>
      </c>
      <c r="G66" s="6"/>
      <c r="H66" s="6">
        <f>+H26+H35+H44+H55+H64</f>
        <v>7088</v>
      </c>
      <c r="I66" s="6"/>
      <c r="J66" s="6">
        <f t="shared" si="14"/>
        <v>583.47999999999865</v>
      </c>
      <c r="K66" s="6"/>
      <c r="L66" s="6">
        <f>+L26+L35+L44+L55+L64</f>
        <v>72741.820000000007</v>
      </c>
      <c r="M66" s="6">
        <v>129217.43999999997</v>
      </c>
      <c r="N66" s="6">
        <f>+N26+N35+N44+N55+N64</f>
        <v>74728</v>
      </c>
      <c r="O66" s="6"/>
      <c r="P66" s="6">
        <f t="shared" ref="P66" si="17">+N66-L66</f>
        <v>1986.179999999993</v>
      </c>
    </row>
    <row r="67" spans="1:16" x14ac:dyDescent="0.25">
      <c r="F67" s="4" t="s">
        <v>3</v>
      </c>
      <c r="G67" s="4"/>
      <c r="H67" s="4" t="s">
        <v>3</v>
      </c>
      <c r="I67" s="6"/>
      <c r="J67" s="4" t="s">
        <v>3</v>
      </c>
      <c r="K67" s="6"/>
      <c r="L67" s="4" t="s">
        <v>3</v>
      </c>
      <c r="M67" s="4"/>
      <c r="N67" s="4" t="s">
        <v>3</v>
      </c>
      <c r="O67" s="6"/>
      <c r="P67" s="6" t="s">
        <v>3</v>
      </c>
    </row>
    <row r="68" spans="1:16" x14ac:dyDescent="0.25">
      <c r="A68" t="s">
        <v>49</v>
      </c>
      <c r="F68" s="7">
        <f>+F18-F66</f>
        <v>2398.5299999999979</v>
      </c>
      <c r="H68" s="7">
        <f>+H18-H66</f>
        <v>-958</v>
      </c>
      <c r="J68" s="7">
        <f>+J18+J66</f>
        <v>3356.5299999999979</v>
      </c>
      <c r="L68" s="7">
        <f>+L18-L66</f>
        <v>-5753.4900000000052</v>
      </c>
      <c r="N68" s="7">
        <f>+N18-N66</f>
        <v>-8478</v>
      </c>
      <c r="P68" s="6">
        <f t="shared" ref="P68" si="18">+L68-N68</f>
        <v>2724.5099999999948</v>
      </c>
    </row>
    <row r="69" spans="1:16" x14ac:dyDescent="0.25">
      <c r="F69" s="7"/>
      <c r="H69" s="7" t="s">
        <v>55</v>
      </c>
      <c r="J69" s="6"/>
      <c r="L69" s="7"/>
      <c r="N69" s="7"/>
      <c r="P69" s="6"/>
    </row>
    <row r="70" spans="1:16" ht="18.75" x14ac:dyDescent="0.3">
      <c r="A70" s="22" t="s">
        <v>56</v>
      </c>
      <c r="B70" s="22"/>
      <c r="C70" s="21"/>
      <c r="D70" s="21"/>
      <c r="F70" s="7"/>
      <c r="H70" s="7"/>
      <c r="J70" s="6"/>
      <c r="L70" s="7"/>
      <c r="N70" s="7"/>
      <c r="P70" s="6"/>
    </row>
    <row r="71" spans="1:16" x14ac:dyDescent="0.25">
      <c r="A71" s="12"/>
      <c r="B71" s="12"/>
    </row>
    <row r="72" spans="1:16" x14ac:dyDescent="0.25">
      <c r="A72" s="12" t="s">
        <v>57</v>
      </c>
      <c r="B72" s="12"/>
      <c r="F72" s="20">
        <v>50</v>
      </c>
    </row>
    <row r="73" spans="1:16" x14ac:dyDescent="0.25">
      <c r="A73" s="12" t="s">
        <v>58</v>
      </c>
      <c r="F73">
        <v>279.99</v>
      </c>
    </row>
    <row r="74" spans="1:16" x14ac:dyDescent="0.25">
      <c r="A74" s="12" t="s">
        <v>59</v>
      </c>
      <c r="B74" s="12"/>
      <c r="F74">
        <v>159.99</v>
      </c>
    </row>
    <row r="75" spans="1:16" x14ac:dyDescent="0.25">
      <c r="A75" s="12" t="s">
        <v>60</v>
      </c>
      <c r="B75" s="12"/>
      <c r="F75">
        <v>165.99</v>
      </c>
      <c r="L75" s="20"/>
    </row>
    <row r="76" spans="1:16" x14ac:dyDescent="0.25">
      <c r="A76" s="19" t="s">
        <v>61</v>
      </c>
      <c r="F76">
        <v>199.99</v>
      </c>
    </row>
    <row r="78" spans="1:16" x14ac:dyDescent="0.25">
      <c r="A78" s="19" t="s">
        <v>62</v>
      </c>
      <c r="F78" s="20">
        <f>SUM(F72:F77)</f>
        <v>855.96</v>
      </c>
    </row>
  </sheetData>
  <printOptions gridLines="1"/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doglo</cp:lastModifiedBy>
  <cp:lastPrinted>2020-10-27T20:09:52Z</cp:lastPrinted>
  <dcterms:created xsi:type="dcterms:W3CDTF">2015-01-15T15:40:33Z</dcterms:created>
  <dcterms:modified xsi:type="dcterms:W3CDTF">2020-11-10T17:35:23Z</dcterms:modified>
</cp:coreProperties>
</file>