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97fd441a04d83e1b/Desktop/"/>
    </mc:Choice>
  </mc:AlternateContent>
  <xr:revisionPtr revIDLastSave="0" documentId="8_{F8F7CD1F-1621-4736-B920-000FC4D544A9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Budget Worksheet 2025" sheetId="5" r:id="rId1"/>
    <sheet name="Payroll 2024" sheetId="6" r:id="rId2"/>
    <sheet name="Payroll considerations 2025" sheetId="7" r:id="rId3"/>
    <sheet name="Budget Worksheet 2024" sheetId="1" r:id="rId4"/>
    <sheet name="Payroll 2022" sheetId="2" state="hidden" r:id="rId5"/>
    <sheet name="Payroll 2023" sheetId="3" r:id="rId6"/>
    <sheet name="Payroll considerations" sheetId="4" r:id="rId7"/>
  </sheets>
  <definedNames>
    <definedName name="_xlnm.Print_Titles" localSheetId="0">'Budget Worksheet 2025'!$3:$3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6" i="5" l="1"/>
  <c r="D216" i="5"/>
  <c r="D19" i="6"/>
  <c r="D18" i="6" s="1"/>
  <c r="E19" i="6"/>
  <c r="E18" i="6" s="1"/>
  <c r="F19" i="6"/>
  <c r="F18" i="6" s="1"/>
  <c r="G19" i="6"/>
  <c r="G18" i="6" s="1"/>
  <c r="D29" i="6"/>
  <c r="E29" i="6"/>
  <c r="F29" i="6"/>
  <c r="G29" i="6"/>
  <c r="C29" i="6"/>
  <c r="B31" i="6"/>
  <c r="B30" i="6"/>
  <c r="B21" i="6"/>
  <c r="B22" i="6"/>
  <c r="B23" i="6"/>
  <c r="B24" i="6"/>
  <c r="B25" i="6"/>
  <c r="B11" i="6"/>
  <c r="B10" i="6" s="1"/>
  <c r="B12" i="6"/>
  <c r="C10" i="6"/>
  <c r="D10" i="6"/>
  <c r="E10" i="6"/>
  <c r="F10" i="6"/>
  <c r="G10" i="6"/>
  <c r="D21" i="5"/>
  <c r="D238" i="5" s="1"/>
  <c r="D107" i="5"/>
  <c r="C91" i="5"/>
  <c r="J83" i="5"/>
  <c r="J85" i="5"/>
  <c r="J86" i="5"/>
  <c r="J87" i="5"/>
  <c r="J88" i="5"/>
  <c r="J89" i="5"/>
  <c r="E90" i="5"/>
  <c r="B83" i="5"/>
  <c r="B85" i="5"/>
  <c r="E85" i="5" s="1"/>
  <c r="F85" i="5" s="1"/>
  <c r="B86" i="5"/>
  <c r="B87" i="5"/>
  <c r="E87" i="5" s="1"/>
  <c r="F87" i="5" s="1"/>
  <c r="G84" i="5"/>
  <c r="J84" i="5" s="1"/>
  <c r="C28" i="6"/>
  <c r="D28" i="6"/>
  <c r="E28" i="6"/>
  <c r="F28" i="6"/>
  <c r="G28" i="6"/>
  <c r="B20" i="6"/>
  <c r="C19" i="6"/>
  <c r="C18" i="6" s="1"/>
  <c r="C27" i="6" s="1"/>
  <c r="C33" i="6" s="1"/>
  <c r="C15" i="6"/>
  <c r="D15" i="6"/>
  <c r="E15" i="6"/>
  <c r="F15" i="6"/>
  <c r="G15" i="6"/>
  <c r="G183" i="5"/>
  <c r="G194" i="5"/>
  <c r="B196" i="5"/>
  <c r="C196" i="5" s="1"/>
  <c r="E196" i="5" s="1"/>
  <c r="F196" i="5" s="1"/>
  <c r="G216" i="5"/>
  <c r="B178" i="5"/>
  <c r="C178" i="5" s="1"/>
  <c r="E178" i="5" s="1"/>
  <c r="F178" i="5" s="1"/>
  <c r="B188" i="5"/>
  <c r="C188" i="5" s="1"/>
  <c r="B189" i="5"/>
  <c r="C189" i="5" s="1"/>
  <c r="E189" i="5" s="1"/>
  <c r="F189" i="5" s="1"/>
  <c r="B190" i="5"/>
  <c r="C190" i="5" s="1"/>
  <c r="E190" i="5" s="1"/>
  <c r="F190" i="5" s="1"/>
  <c r="B191" i="5"/>
  <c r="C191" i="5" s="1"/>
  <c r="E191" i="5" s="1"/>
  <c r="F191" i="5" s="1"/>
  <c r="B192" i="5"/>
  <c r="B193" i="5"/>
  <c r="B187" i="5"/>
  <c r="C187" i="5" s="1"/>
  <c r="B181" i="5"/>
  <c r="B183" i="5" s="1"/>
  <c r="B175" i="5"/>
  <c r="C175" i="5" s="1"/>
  <c r="E175" i="5" s="1"/>
  <c r="F175" i="5" s="1"/>
  <c r="B158" i="5"/>
  <c r="C158" i="5" s="1"/>
  <c r="E158" i="5" s="1"/>
  <c r="F158" i="5" s="1"/>
  <c r="B159" i="5"/>
  <c r="B160" i="5"/>
  <c r="C160" i="5" s="1"/>
  <c r="E160" i="5" s="1"/>
  <c r="F160" i="5" s="1"/>
  <c r="B161" i="5"/>
  <c r="C161" i="5" s="1"/>
  <c r="E161" i="5" s="1"/>
  <c r="F161" i="5" s="1"/>
  <c r="B162" i="5"/>
  <c r="C162" i="5" s="1"/>
  <c r="E162" i="5" s="1"/>
  <c r="F162" i="5" s="1"/>
  <c r="B163" i="5"/>
  <c r="C163" i="5" s="1"/>
  <c r="E163" i="5" s="1"/>
  <c r="F163" i="5" s="1"/>
  <c r="B164" i="5"/>
  <c r="C164" i="5" s="1"/>
  <c r="E164" i="5" s="1"/>
  <c r="F164" i="5" s="1"/>
  <c r="B157" i="5"/>
  <c r="C157" i="5" s="1"/>
  <c r="B149" i="5"/>
  <c r="C149" i="5" s="1"/>
  <c r="E149" i="5" s="1"/>
  <c r="F149" i="5" s="1"/>
  <c r="B150" i="5"/>
  <c r="C150" i="5" s="1"/>
  <c r="E150" i="5" s="1"/>
  <c r="F150" i="5" s="1"/>
  <c r="B151" i="5"/>
  <c r="C151" i="5" s="1"/>
  <c r="E151" i="5" s="1"/>
  <c r="F151" i="5" s="1"/>
  <c r="B152" i="5"/>
  <c r="C152" i="5" s="1"/>
  <c r="E152" i="5" s="1"/>
  <c r="F152" i="5" s="1"/>
  <c r="B153" i="5"/>
  <c r="C153" i="5" s="1"/>
  <c r="E153" i="5" s="1"/>
  <c r="F153" i="5" s="1"/>
  <c r="B148" i="5"/>
  <c r="C148" i="5" s="1"/>
  <c r="E148" i="5" s="1"/>
  <c r="F148" i="5" s="1"/>
  <c r="B137" i="5"/>
  <c r="C137" i="5" s="1"/>
  <c r="E137" i="5" s="1"/>
  <c r="F137" i="5" s="1"/>
  <c r="B138" i="5"/>
  <c r="B139" i="5"/>
  <c r="C139" i="5" s="1"/>
  <c r="E139" i="5" s="1"/>
  <c r="F139" i="5" s="1"/>
  <c r="B140" i="5"/>
  <c r="C140" i="5" s="1"/>
  <c r="E140" i="5" s="1"/>
  <c r="F140" i="5" s="1"/>
  <c r="B141" i="5"/>
  <c r="C141" i="5" s="1"/>
  <c r="E141" i="5" s="1"/>
  <c r="F141" i="5" s="1"/>
  <c r="B142" i="5"/>
  <c r="C142" i="5" s="1"/>
  <c r="E142" i="5" s="1"/>
  <c r="F142" i="5" s="1"/>
  <c r="B143" i="5"/>
  <c r="C143" i="5" s="1"/>
  <c r="E143" i="5" s="1"/>
  <c r="F143" i="5" s="1"/>
  <c r="B144" i="5"/>
  <c r="C144" i="5" s="1"/>
  <c r="E144" i="5" s="1"/>
  <c r="F144" i="5" s="1"/>
  <c r="B136" i="5"/>
  <c r="C136" i="5" s="1"/>
  <c r="B128" i="5"/>
  <c r="C128" i="5" s="1"/>
  <c r="E128" i="5" s="1"/>
  <c r="F128" i="5" s="1"/>
  <c r="B129" i="5"/>
  <c r="C129" i="5" s="1"/>
  <c r="E129" i="5" s="1"/>
  <c r="F129" i="5" s="1"/>
  <c r="B130" i="5"/>
  <c r="C130" i="5" s="1"/>
  <c r="E130" i="5" s="1"/>
  <c r="F130" i="5" s="1"/>
  <c r="B131" i="5"/>
  <c r="C131" i="5" s="1"/>
  <c r="E131" i="5" s="1"/>
  <c r="F131" i="5" s="1"/>
  <c r="B132" i="5"/>
  <c r="C132" i="5" s="1"/>
  <c r="E132" i="5" s="1"/>
  <c r="F132" i="5" s="1"/>
  <c r="B127" i="5"/>
  <c r="C127" i="5" s="1"/>
  <c r="B117" i="5"/>
  <c r="C117" i="5" s="1"/>
  <c r="E117" i="5" s="1"/>
  <c r="F117" i="5" s="1"/>
  <c r="B118" i="5"/>
  <c r="C118" i="5" s="1"/>
  <c r="E118" i="5" s="1"/>
  <c r="F118" i="5" s="1"/>
  <c r="B119" i="5"/>
  <c r="C119" i="5" s="1"/>
  <c r="E119" i="5" s="1"/>
  <c r="F119" i="5" s="1"/>
  <c r="B120" i="5"/>
  <c r="C120" i="5" s="1"/>
  <c r="E120" i="5" s="1"/>
  <c r="F120" i="5" s="1"/>
  <c r="B121" i="5"/>
  <c r="C121" i="5" s="1"/>
  <c r="E121" i="5" s="1"/>
  <c r="F121" i="5" s="1"/>
  <c r="B122" i="5"/>
  <c r="C122" i="5" s="1"/>
  <c r="E122" i="5" s="1"/>
  <c r="F122" i="5" s="1"/>
  <c r="B123" i="5"/>
  <c r="C123" i="5" s="1"/>
  <c r="E123" i="5" s="1"/>
  <c r="F123" i="5" s="1"/>
  <c r="B116" i="5"/>
  <c r="C116" i="5" s="1"/>
  <c r="E116" i="5" s="1"/>
  <c r="F116" i="5" s="1"/>
  <c r="B111" i="5"/>
  <c r="B112" i="5"/>
  <c r="C112" i="5" s="1"/>
  <c r="E112" i="5" s="1"/>
  <c r="F112" i="5" s="1"/>
  <c r="B110" i="5"/>
  <c r="C110" i="5" s="1"/>
  <c r="E110" i="5" s="1"/>
  <c r="F110" i="5" s="1"/>
  <c r="B103" i="5"/>
  <c r="C103" i="5" s="1"/>
  <c r="E103" i="5" s="1"/>
  <c r="F103" i="5" s="1"/>
  <c r="B104" i="5"/>
  <c r="C104" i="5" s="1"/>
  <c r="B105" i="5"/>
  <c r="C105" i="5" s="1"/>
  <c r="E105" i="5" s="1"/>
  <c r="F105" i="5" s="1"/>
  <c r="B106" i="5"/>
  <c r="C106" i="5" s="1"/>
  <c r="E106" i="5" s="1"/>
  <c r="F106" i="5" s="1"/>
  <c r="B102" i="5"/>
  <c r="B95" i="5"/>
  <c r="C95" i="5" s="1"/>
  <c r="E95" i="5" s="1"/>
  <c r="F95" i="5" s="1"/>
  <c r="B96" i="5"/>
  <c r="C96" i="5" s="1"/>
  <c r="B97" i="5"/>
  <c r="C97" i="5" s="1"/>
  <c r="E97" i="5" s="1"/>
  <c r="F97" i="5" s="1"/>
  <c r="B98" i="5"/>
  <c r="C98" i="5" s="1"/>
  <c r="E98" i="5" s="1"/>
  <c r="F98" i="5" s="1"/>
  <c r="B94" i="5"/>
  <c r="B90" i="5"/>
  <c r="E86" i="5"/>
  <c r="F86" i="5" s="1"/>
  <c r="B88" i="5"/>
  <c r="E88" i="5" s="1"/>
  <c r="F88" i="5" s="1"/>
  <c r="B89" i="5"/>
  <c r="E89" i="5" s="1"/>
  <c r="F89" i="5" s="1"/>
  <c r="E83" i="5"/>
  <c r="F83" i="5" s="1"/>
  <c r="B213" i="5"/>
  <c r="C213" i="5" s="1"/>
  <c r="E213" i="5" s="1"/>
  <c r="F213" i="5" s="1"/>
  <c r="B214" i="5"/>
  <c r="C214" i="5" s="1"/>
  <c r="E214" i="5" s="1"/>
  <c r="F214" i="5" s="1"/>
  <c r="B215" i="5"/>
  <c r="C215" i="5" s="1"/>
  <c r="E215" i="5" s="1"/>
  <c r="F215" i="5" s="1"/>
  <c r="B212" i="5"/>
  <c r="B200" i="5"/>
  <c r="C200" i="5" s="1"/>
  <c r="E200" i="5" s="1"/>
  <c r="F200" i="5" s="1"/>
  <c r="B201" i="5"/>
  <c r="C201" i="5" s="1"/>
  <c r="E201" i="5" s="1"/>
  <c r="F201" i="5" s="1"/>
  <c r="B202" i="5"/>
  <c r="C202" i="5" s="1"/>
  <c r="E202" i="5" s="1"/>
  <c r="F202" i="5" s="1"/>
  <c r="B203" i="5"/>
  <c r="B204" i="5"/>
  <c r="C204" i="5" s="1"/>
  <c r="E204" i="5" s="1"/>
  <c r="F204" i="5" s="1"/>
  <c r="B205" i="5"/>
  <c r="C205" i="5" s="1"/>
  <c r="E205" i="5" s="1"/>
  <c r="F205" i="5" s="1"/>
  <c r="B206" i="5"/>
  <c r="C206" i="5" s="1"/>
  <c r="E206" i="5" s="1"/>
  <c r="F206" i="5" s="1"/>
  <c r="B207" i="5"/>
  <c r="C207" i="5" s="1"/>
  <c r="B199" i="5"/>
  <c r="C199" i="5" s="1"/>
  <c r="E199" i="5" s="1"/>
  <c r="F199" i="5" s="1"/>
  <c r="C167" i="5"/>
  <c r="E167" i="5" s="1"/>
  <c r="F167" i="5" s="1"/>
  <c r="C168" i="5"/>
  <c r="E168" i="5" s="1"/>
  <c r="F168" i="5" s="1"/>
  <c r="C169" i="5"/>
  <c r="E169" i="5" s="1"/>
  <c r="F169" i="5" s="1"/>
  <c r="B170" i="5"/>
  <c r="C170" i="5" s="1"/>
  <c r="C173" i="5"/>
  <c r="E173" i="5" s="1"/>
  <c r="F173" i="5" s="1"/>
  <c r="C174" i="5"/>
  <c r="E174" i="5" s="1"/>
  <c r="F174" i="5" s="1"/>
  <c r="C182" i="5"/>
  <c r="E182" i="5" s="1"/>
  <c r="F182" i="5" s="1"/>
  <c r="C184" i="5"/>
  <c r="E184" i="5" s="1"/>
  <c r="F184" i="5" s="1"/>
  <c r="G208" i="5"/>
  <c r="B208" i="5" s="1"/>
  <c r="C208" i="5" s="1"/>
  <c r="G176" i="5"/>
  <c r="J176" i="5" s="1"/>
  <c r="G170" i="5"/>
  <c r="G165" i="5"/>
  <c r="G154" i="5"/>
  <c r="G145" i="5"/>
  <c r="G133" i="5"/>
  <c r="G124" i="5"/>
  <c r="G113" i="5"/>
  <c r="G107" i="5"/>
  <c r="G99" i="5"/>
  <c r="D285" i="5"/>
  <c r="D286" i="5" s="1"/>
  <c r="D269" i="5"/>
  <c r="D274" i="5" s="1"/>
  <c r="D268" i="5"/>
  <c r="E244" i="5"/>
  <c r="D227" i="5"/>
  <c r="E217" i="5"/>
  <c r="F217" i="5" s="1"/>
  <c r="J215" i="5"/>
  <c r="H215" i="5"/>
  <c r="J214" i="5"/>
  <c r="H214" i="5"/>
  <c r="J213" i="5"/>
  <c r="H213" i="5"/>
  <c r="J212" i="5"/>
  <c r="H212" i="5"/>
  <c r="I209" i="5"/>
  <c r="J207" i="5"/>
  <c r="H207" i="5"/>
  <c r="J206" i="5"/>
  <c r="H206" i="5"/>
  <c r="J205" i="5"/>
  <c r="H205" i="5"/>
  <c r="J204" i="5"/>
  <c r="H204" i="5"/>
  <c r="J203" i="5"/>
  <c r="H203" i="5"/>
  <c r="J202" i="5"/>
  <c r="H202" i="5"/>
  <c r="J201" i="5"/>
  <c r="H201" i="5"/>
  <c r="J200" i="5"/>
  <c r="H200" i="5"/>
  <c r="J199" i="5"/>
  <c r="H199" i="5"/>
  <c r="E198" i="5"/>
  <c r="J196" i="5"/>
  <c r="H196" i="5"/>
  <c r="I194" i="5"/>
  <c r="D194" i="5"/>
  <c r="J193" i="5"/>
  <c r="J192" i="5"/>
  <c r="J191" i="5"/>
  <c r="J190" i="5"/>
  <c r="H190" i="5"/>
  <c r="J189" i="5"/>
  <c r="J188" i="5"/>
  <c r="J187" i="5"/>
  <c r="H187" i="5"/>
  <c r="J186" i="5"/>
  <c r="J184" i="5"/>
  <c r="I183" i="5"/>
  <c r="D183" i="5"/>
  <c r="J182" i="5"/>
  <c r="H182" i="5"/>
  <c r="J181" i="5"/>
  <c r="H181" i="5"/>
  <c r="J178" i="5"/>
  <c r="H178" i="5"/>
  <c r="D176" i="5"/>
  <c r="J175" i="5"/>
  <c r="H175" i="5"/>
  <c r="J174" i="5"/>
  <c r="H174" i="5"/>
  <c r="J173" i="5"/>
  <c r="I170" i="5"/>
  <c r="D170" i="5"/>
  <c r="J169" i="5"/>
  <c r="H169" i="5"/>
  <c r="J168" i="5"/>
  <c r="H168" i="5"/>
  <c r="J167" i="5"/>
  <c r="H167" i="5"/>
  <c r="I165" i="5"/>
  <c r="D165" i="5"/>
  <c r="J164" i="5"/>
  <c r="H164" i="5"/>
  <c r="J163" i="5"/>
  <c r="H163" i="5"/>
  <c r="J162" i="5"/>
  <c r="H162" i="5"/>
  <c r="J161" i="5"/>
  <c r="H161" i="5"/>
  <c r="J160" i="5"/>
  <c r="H160" i="5"/>
  <c r="J159" i="5"/>
  <c r="H159" i="5"/>
  <c r="J158" i="5"/>
  <c r="H158" i="5"/>
  <c r="J157" i="5"/>
  <c r="H157" i="5"/>
  <c r="I154" i="5"/>
  <c r="D154" i="5"/>
  <c r="J153" i="5"/>
  <c r="J152" i="5"/>
  <c r="H152" i="5"/>
  <c r="J151" i="5"/>
  <c r="J150" i="5"/>
  <c r="J149" i="5"/>
  <c r="H149" i="5"/>
  <c r="J148" i="5"/>
  <c r="H148" i="5"/>
  <c r="J147" i="5"/>
  <c r="I145" i="5"/>
  <c r="D145" i="5"/>
  <c r="J144" i="5"/>
  <c r="H144" i="5"/>
  <c r="J143" i="5"/>
  <c r="J142" i="5"/>
  <c r="H142" i="5"/>
  <c r="J141" i="5"/>
  <c r="H141" i="5"/>
  <c r="J140" i="5"/>
  <c r="J139" i="5"/>
  <c r="H139" i="5"/>
  <c r="J138" i="5"/>
  <c r="H138" i="5"/>
  <c r="J137" i="5"/>
  <c r="H137" i="5"/>
  <c r="J136" i="5"/>
  <c r="H136" i="5"/>
  <c r="I133" i="5"/>
  <c r="D133" i="5"/>
  <c r="J132" i="5"/>
  <c r="H132" i="5"/>
  <c r="J131" i="5"/>
  <c r="H131" i="5"/>
  <c r="J130" i="5"/>
  <c r="H130" i="5"/>
  <c r="J129" i="5"/>
  <c r="H129" i="5"/>
  <c r="J128" i="5"/>
  <c r="H128" i="5"/>
  <c r="J127" i="5"/>
  <c r="H127" i="5"/>
  <c r="I124" i="5"/>
  <c r="D124" i="5"/>
  <c r="J123" i="5"/>
  <c r="H123" i="5"/>
  <c r="J122" i="5"/>
  <c r="H122" i="5"/>
  <c r="J121" i="5"/>
  <c r="H121" i="5"/>
  <c r="J120" i="5"/>
  <c r="H120" i="5"/>
  <c r="J119" i="5"/>
  <c r="H119" i="5"/>
  <c r="J118" i="5"/>
  <c r="H118" i="5"/>
  <c r="J117" i="5"/>
  <c r="H117" i="5"/>
  <c r="J116" i="5"/>
  <c r="H116" i="5"/>
  <c r="I113" i="5"/>
  <c r="D113" i="5"/>
  <c r="J112" i="5"/>
  <c r="J111" i="5"/>
  <c r="H111" i="5"/>
  <c r="J110" i="5"/>
  <c r="H110" i="5"/>
  <c r="I107" i="5"/>
  <c r="J106" i="5"/>
  <c r="H106" i="5"/>
  <c r="J105" i="5"/>
  <c r="H105" i="5"/>
  <c r="J104" i="5"/>
  <c r="H104" i="5"/>
  <c r="J103" i="5"/>
  <c r="H103" i="5"/>
  <c r="J102" i="5"/>
  <c r="H102" i="5"/>
  <c r="I99" i="5"/>
  <c r="D99" i="5"/>
  <c r="J98" i="5"/>
  <c r="J97" i="5"/>
  <c r="H97" i="5"/>
  <c r="J96" i="5"/>
  <c r="H96" i="5"/>
  <c r="J95" i="5"/>
  <c r="H95" i="5"/>
  <c r="J94" i="5"/>
  <c r="H94" i="5"/>
  <c r="D91" i="5"/>
  <c r="H90" i="5"/>
  <c r="H89" i="5"/>
  <c r="H87" i="5"/>
  <c r="H86" i="5"/>
  <c r="H85" i="5"/>
  <c r="H83" i="5"/>
  <c r="D76" i="5"/>
  <c r="D50" i="5"/>
  <c r="D41" i="5"/>
  <c r="D31" i="5"/>
  <c r="D15" i="5"/>
  <c r="G14" i="5"/>
  <c r="G13" i="5"/>
  <c r="G12" i="5"/>
  <c r="G11" i="5"/>
  <c r="G10" i="5"/>
  <c r="G9" i="5"/>
  <c r="G8" i="5"/>
  <c r="G7" i="5"/>
  <c r="G6" i="5"/>
  <c r="G5" i="5"/>
  <c r="D288" i="1"/>
  <c r="D289" i="1" s="1"/>
  <c r="D272" i="1"/>
  <c r="D277" i="1" s="1"/>
  <c r="D271" i="1"/>
  <c r="E247" i="1"/>
  <c r="D230" i="1"/>
  <c r="E220" i="1"/>
  <c r="F220" i="1" s="1"/>
  <c r="I219" i="1"/>
  <c r="J219" i="1" s="1"/>
  <c r="G219" i="1"/>
  <c r="D219" i="1"/>
  <c r="B219" i="1"/>
  <c r="C219" i="1" s="1"/>
  <c r="E219" i="1" s="1"/>
  <c r="F219" i="1" s="1"/>
  <c r="J218" i="1"/>
  <c r="H218" i="1"/>
  <c r="E218" i="1"/>
  <c r="F218" i="1" s="1"/>
  <c r="C218" i="1"/>
  <c r="J217" i="1"/>
  <c r="H217" i="1"/>
  <c r="C217" i="1"/>
  <c r="E217" i="1" s="1"/>
  <c r="F217" i="1" s="1"/>
  <c r="J216" i="1"/>
  <c r="H216" i="1"/>
  <c r="C216" i="1"/>
  <c r="E216" i="1" s="1"/>
  <c r="F216" i="1" s="1"/>
  <c r="J215" i="1"/>
  <c r="H215" i="1"/>
  <c r="C215" i="1"/>
  <c r="E215" i="1" s="1"/>
  <c r="F215" i="1" s="1"/>
  <c r="G212" i="1"/>
  <c r="B212" i="1"/>
  <c r="C212" i="1" s="1"/>
  <c r="I211" i="1"/>
  <c r="I212" i="1" s="1"/>
  <c r="H211" i="1"/>
  <c r="D211" i="1"/>
  <c r="E211" i="1" s="1"/>
  <c r="F211" i="1" s="1"/>
  <c r="C211" i="1"/>
  <c r="O210" i="1"/>
  <c r="J210" i="1"/>
  <c r="H210" i="1"/>
  <c r="C210" i="1"/>
  <c r="J209" i="1"/>
  <c r="H209" i="1"/>
  <c r="C209" i="1"/>
  <c r="E209" i="1" s="1"/>
  <c r="F209" i="1" s="1"/>
  <c r="J208" i="1"/>
  <c r="H208" i="1"/>
  <c r="C208" i="1"/>
  <c r="E208" i="1" s="1"/>
  <c r="F208" i="1" s="1"/>
  <c r="J207" i="1"/>
  <c r="H207" i="1"/>
  <c r="C207" i="1"/>
  <c r="E207" i="1" s="1"/>
  <c r="F207" i="1" s="1"/>
  <c r="J206" i="1"/>
  <c r="H206" i="1"/>
  <c r="J205" i="1"/>
  <c r="H205" i="1"/>
  <c r="C205" i="1"/>
  <c r="E205" i="1" s="1"/>
  <c r="F205" i="1" s="1"/>
  <c r="J204" i="1"/>
  <c r="H204" i="1"/>
  <c r="C204" i="1"/>
  <c r="E204" i="1" s="1"/>
  <c r="F204" i="1" s="1"/>
  <c r="J203" i="1"/>
  <c r="H203" i="1"/>
  <c r="C203" i="1"/>
  <c r="E203" i="1" s="1"/>
  <c r="F203" i="1" s="1"/>
  <c r="J202" i="1"/>
  <c r="H202" i="1"/>
  <c r="C202" i="1"/>
  <c r="E202" i="1" s="1"/>
  <c r="F202" i="1" s="1"/>
  <c r="E201" i="1"/>
  <c r="J199" i="1"/>
  <c r="H199" i="1"/>
  <c r="C199" i="1"/>
  <c r="E199" i="1" s="1"/>
  <c r="F199" i="1" s="1"/>
  <c r="I197" i="1"/>
  <c r="G197" i="1"/>
  <c r="D197" i="1"/>
  <c r="B197" i="1"/>
  <c r="J196" i="1"/>
  <c r="J195" i="1"/>
  <c r="J194" i="1"/>
  <c r="C194" i="1"/>
  <c r="E194" i="1" s="1"/>
  <c r="F194" i="1" s="1"/>
  <c r="J193" i="1"/>
  <c r="H193" i="1"/>
  <c r="C193" i="1"/>
  <c r="E193" i="1" s="1"/>
  <c r="F193" i="1" s="1"/>
  <c r="J192" i="1"/>
  <c r="C192" i="1"/>
  <c r="E192" i="1" s="1"/>
  <c r="F192" i="1" s="1"/>
  <c r="J191" i="1"/>
  <c r="C191" i="1"/>
  <c r="E191" i="1" s="1"/>
  <c r="F191" i="1" s="1"/>
  <c r="J190" i="1"/>
  <c r="H190" i="1"/>
  <c r="C190" i="1"/>
  <c r="J189" i="1"/>
  <c r="J187" i="1"/>
  <c r="C187" i="1"/>
  <c r="E187" i="1" s="1"/>
  <c r="F187" i="1" s="1"/>
  <c r="I185" i="1"/>
  <c r="G185" i="1"/>
  <c r="D185" i="1"/>
  <c r="B185" i="1"/>
  <c r="J184" i="1"/>
  <c r="H184" i="1"/>
  <c r="C184" i="1"/>
  <c r="E184" i="1" s="1"/>
  <c r="F184" i="1" s="1"/>
  <c r="J183" i="1"/>
  <c r="H183" i="1"/>
  <c r="C183" i="1"/>
  <c r="E183" i="1" s="1"/>
  <c r="F183" i="1" s="1"/>
  <c r="J180" i="1"/>
  <c r="H180" i="1"/>
  <c r="C180" i="1"/>
  <c r="E180" i="1" s="1"/>
  <c r="F180" i="1" s="1"/>
  <c r="I178" i="1"/>
  <c r="G178" i="1"/>
  <c r="D178" i="1"/>
  <c r="B178" i="1"/>
  <c r="C178" i="1" s="1"/>
  <c r="J177" i="1"/>
  <c r="H177" i="1"/>
  <c r="C177" i="1"/>
  <c r="E177" i="1" s="1"/>
  <c r="F177" i="1" s="1"/>
  <c r="J176" i="1"/>
  <c r="H176" i="1"/>
  <c r="C176" i="1"/>
  <c r="E176" i="1" s="1"/>
  <c r="F176" i="1" s="1"/>
  <c r="J175" i="1"/>
  <c r="C175" i="1"/>
  <c r="E175" i="1" s="1"/>
  <c r="F175" i="1" s="1"/>
  <c r="I172" i="1"/>
  <c r="G172" i="1"/>
  <c r="D172" i="1"/>
  <c r="B172" i="1"/>
  <c r="C172" i="1" s="1"/>
  <c r="J171" i="1"/>
  <c r="H171" i="1"/>
  <c r="C171" i="1"/>
  <c r="E171" i="1" s="1"/>
  <c r="F171" i="1" s="1"/>
  <c r="J170" i="1"/>
  <c r="H170" i="1"/>
  <c r="C170" i="1"/>
  <c r="E170" i="1" s="1"/>
  <c r="F170" i="1" s="1"/>
  <c r="J169" i="1"/>
  <c r="H169" i="1"/>
  <c r="C169" i="1"/>
  <c r="E169" i="1" s="1"/>
  <c r="F169" i="1" s="1"/>
  <c r="I166" i="1"/>
  <c r="J166" i="1" s="1"/>
  <c r="G166" i="1"/>
  <c r="D166" i="1"/>
  <c r="H166" i="1" s="1"/>
  <c r="B166" i="1"/>
  <c r="J165" i="1"/>
  <c r="H165" i="1"/>
  <c r="C165" i="1"/>
  <c r="E165" i="1" s="1"/>
  <c r="F165" i="1" s="1"/>
  <c r="J164" i="1"/>
  <c r="H164" i="1"/>
  <c r="C164" i="1"/>
  <c r="E164" i="1" s="1"/>
  <c r="F164" i="1" s="1"/>
  <c r="J163" i="1"/>
  <c r="H163" i="1"/>
  <c r="C163" i="1"/>
  <c r="E163" i="1" s="1"/>
  <c r="F163" i="1" s="1"/>
  <c r="J162" i="1"/>
  <c r="H162" i="1"/>
  <c r="E162" i="1"/>
  <c r="F162" i="1" s="1"/>
  <c r="C162" i="1"/>
  <c r="J161" i="1"/>
  <c r="H161" i="1"/>
  <c r="C161" i="1"/>
  <c r="E161" i="1" s="1"/>
  <c r="F161" i="1" s="1"/>
  <c r="J160" i="1"/>
  <c r="H160" i="1"/>
  <c r="C160" i="1"/>
  <c r="E160" i="1" s="1"/>
  <c r="F160" i="1" s="1"/>
  <c r="J159" i="1"/>
  <c r="H159" i="1"/>
  <c r="C159" i="1"/>
  <c r="E159" i="1" s="1"/>
  <c r="F159" i="1" s="1"/>
  <c r="J158" i="1"/>
  <c r="H158" i="1"/>
  <c r="C158" i="1"/>
  <c r="E158" i="1" s="1"/>
  <c r="F158" i="1" s="1"/>
  <c r="I155" i="1"/>
  <c r="J155" i="1" s="1"/>
  <c r="G155" i="1"/>
  <c r="D155" i="1"/>
  <c r="B155" i="1"/>
  <c r="J154" i="1"/>
  <c r="C154" i="1"/>
  <c r="E154" i="1" s="1"/>
  <c r="F154" i="1" s="1"/>
  <c r="J153" i="1"/>
  <c r="H153" i="1"/>
  <c r="C153" i="1"/>
  <c r="E153" i="1" s="1"/>
  <c r="F153" i="1" s="1"/>
  <c r="J152" i="1"/>
  <c r="C152" i="1"/>
  <c r="E152" i="1" s="1"/>
  <c r="F152" i="1" s="1"/>
  <c r="J151" i="1"/>
  <c r="C151" i="1"/>
  <c r="E151" i="1" s="1"/>
  <c r="F151" i="1" s="1"/>
  <c r="J150" i="1"/>
  <c r="H150" i="1"/>
  <c r="C150" i="1"/>
  <c r="E150" i="1" s="1"/>
  <c r="F150" i="1" s="1"/>
  <c r="J149" i="1"/>
  <c r="H149" i="1"/>
  <c r="E149" i="1"/>
  <c r="F149" i="1" s="1"/>
  <c r="C149" i="1"/>
  <c r="J148" i="1"/>
  <c r="I146" i="1"/>
  <c r="J146" i="1" s="1"/>
  <c r="G146" i="1"/>
  <c r="D146" i="1"/>
  <c r="H146" i="1" s="1"/>
  <c r="B146" i="1"/>
  <c r="J145" i="1"/>
  <c r="H145" i="1"/>
  <c r="C145" i="1"/>
  <c r="E145" i="1" s="1"/>
  <c r="F145" i="1" s="1"/>
  <c r="J144" i="1"/>
  <c r="C144" i="1"/>
  <c r="E144" i="1" s="1"/>
  <c r="F144" i="1" s="1"/>
  <c r="J143" i="1"/>
  <c r="H143" i="1"/>
  <c r="E143" i="1"/>
  <c r="F143" i="1" s="1"/>
  <c r="C143" i="1"/>
  <c r="J142" i="1"/>
  <c r="H142" i="1"/>
  <c r="C142" i="1"/>
  <c r="E142" i="1" s="1"/>
  <c r="F142" i="1" s="1"/>
  <c r="J141" i="1"/>
  <c r="C141" i="1"/>
  <c r="E141" i="1" s="1"/>
  <c r="F141" i="1" s="1"/>
  <c r="J140" i="1"/>
  <c r="H140" i="1"/>
  <c r="C140" i="1"/>
  <c r="E140" i="1" s="1"/>
  <c r="F140" i="1" s="1"/>
  <c r="J139" i="1"/>
  <c r="H139" i="1"/>
  <c r="C139" i="1"/>
  <c r="J138" i="1"/>
  <c r="H138" i="1"/>
  <c r="C138" i="1"/>
  <c r="E138" i="1" s="1"/>
  <c r="F138" i="1" s="1"/>
  <c r="J137" i="1"/>
  <c r="H137" i="1"/>
  <c r="C137" i="1"/>
  <c r="E137" i="1" s="1"/>
  <c r="F137" i="1" s="1"/>
  <c r="I134" i="1"/>
  <c r="G134" i="1"/>
  <c r="H134" i="1" s="1"/>
  <c r="D134" i="1"/>
  <c r="B134" i="1"/>
  <c r="J133" i="1"/>
  <c r="H133" i="1"/>
  <c r="C133" i="1"/>
  <c r="E133" i="1" s="1"/>
  <c r="F133" i="1" s="1"/>
  <c r="J132" i="1"/>
  <c r="H132" i="1"/>
  <c r="C132" i="1"/>
  <c r="E132" i="1" s="1"/>
  <c r="F132" i="1" s="1"/>
  <c r="J131" i="1"/>
  <c r="H131" i="1"/>
  <c r="C131" i="1"/>
  <c r="E131" i="1" s="1"/>
  <c r="F131" i="1" s="1"/>
  <c r="J130" i="1"/>
  <c r="H130" i="1"/>
  <c r="C130" i="1"/>
  <c r="E130" i="1" s="1"/>
  <c r="F130" i="1" s="1"/>
  <c r="J129" i="1"/>
  <c r="H129" i="1"/>
  <c r="C129" i="1"/>
  <c r="E129" i="1" s="1"/>
  <c r="F129" i="1" s="1"/>
  <c r="J128" i="1"/>
  <c r="H128" i="1"/>
  <c r="C128" i="1"/>
  <c r="E128" i="1" s="1"/>
  <c r="F128" i="1" s="1"/>
  <c r="I125" i="1"/>
  <c r="G125" i="1"/>
  <c r="D125" i="1"/>
  <c r="B125" i="1"/>
  <c r="J124" i="1"/>
  <c r="H124" i="1"/>
  <c r="C124" i="1"/>
  <c r="E124" i="1" s="1"/>
  <c r="F124" i="1" s="1"/>
  <c r="J123" i="1"/>
  <c r="H123" i="1"/>
  <c r="C123" i="1"/>
  <c r="E123" i="1" s="1"/>
  <c r="F123" i="1" s="1"/>
  <c r="J122" i="1"/>
  <c r="H122" i="1"/>
  <c r="C122" i="1"/>
  <c r="E122" i="1" s="1"/>
  <c r="F122" i="1" s="1"/>
  <c r="J121" i="1"/>
  <c r="H121" i="1"/>
  <c r="C121" i="1"/>
  <c r="E121" i="1" s="1"/>
  <c r="F121" i="1" s="1"/>
  <c r="J120" i="1"/>
  <c r="H120" i="1"/>
  <c r="C120" i="1"/>
  <c r="E120" i="1" s="1"/>
  <c r="F120" i="1" s="1"/>
  <c r="J119" i="1"/>
  <c r="H119" i="1"/>
  <c r="C119" i="1"/>
  <c r="E119" i="1" s="1"/>
  <c r="F119" i="1" s="1"/>
  <c r="J118" i="1"/>
  <c r="H118" i="1"/>
  <c r="E118" i="1"/>
  <c r="F118" i="1" s="1"/>
  <c r="C118" i="1"/>
  <c r="J117" i="1"/>
  <c r="H117" i="1"/>
  <c r="C117" i="1"/>
  <c r="I114" i="1"/>
  <c r="G114" i="1"/>
  <c r="H114" i="1" s="1"/>
  <c r="D114" i="1"/>
  <c r="B114" i="1"/>
  <c r="C114" i="1" s="1"/>
  <c r="E114" i="1" s="1"/>
  <c r="F114" i="1" s="1"/>
  <c r="J113" i="1"/>
  <c r="C113" i="1"/>
  <c r="E113" i="1" s="1"/>
  <c r="F113" i="1" s="1"/>
  <c r="J112" i="1"/>
  <c r="H112" i="1"/>
  <c r="C112" i="1"/>
  <c r="E112" i="1" s="1"/>
  <c r="F112" i="1" s="1"/>
  <c r="J111" i="1"/>
  <c r="H111" i="1"/>
  <c r="E111" i="1"/>
  <c r="F111" i="1" s="1"/>
  <c r="C111" i="1"/>
  <c r="I108" i="1"/>
  <c r="G108" i="1"/>
  <c r="D108" i="1"/>
  <c r="B108" i="1"/>
  <c r="J107" i="1"/>
  <c r="H107" i="1"/>
  <c r="C107" i="1"/>
  <c r="E107" i="1" s="1"/>
  <c r="F107" i="1" s="1"/>
  <c r="J106" i="1"/>
  <c r="H106" i="1"/>
  <c r="C106" i="1"/>
  <c r="E106" i="1" s="1"/>
  <c r="F106" i="1" s="1"/>
  <c r="J105" i="1"/>
  <c r="H105" i="1"/>
  <c r="C105" i="1"/>
  <c r="E105" i="1" s="1"/>
  <c r="F105" i="1" s="1"/>
  <c r="J104" i="1"/>
  <c r="H104" i="1"/>
  <c r="C104" i="1"/>
  <c r="E104" i="1" s="1"/>
  <c r="F104" i="1" s="1"/>
  <c r="J103" i="1"/>
  <c r="H103" i="1"/>
  <c r="C103" i="1"/>
  <c r="E103" i="1" s="1"/>
  <c r="F103" i="1" s="1"/>
  <c r="I100" i="1"/>
  <c r="G100" i="1"/>
  <c r="D100" i="1"/>
  <c r="B100" i="1"/>
  <c r="C100" i="1" s="1"/>
  <c r="J99" i="1"/>
  <c r="C99" i="1"/>
  <c r="E99" i="1" s="1"/>
  <c r="F99" i="1" s="1"/>
  <c r="J98" i="1"/>
  <c r="H98" i="1"/>
  <c r="C98" i="1"/>
  <c r="E98" i="1" s="1"/>
  <c r="F98" i="1" s="1"/>
  <c r="J97" i="1"/>
  <c r="H97" i="1"/>
  <c r="C97" i="1"/>
  <c r="E97" i="1" s="1"/>
  <c r="F97" i="1" s="1"/>
  <c r="J96" i="1"/>
  <c r="H96" i="1"/>
  <c r="C96" i="1"/>
  <c r="E96" i="1" s="1"/>
  <c r="F96" i="1" s="1"/>
  <c r="J95" i="1"/>
  <c r="H95" i="1"/>
  <c r="C95" i="1"/>
  <c r="E95" i="1" s="1"/>
  <c r="F95" i="1" s="1"/>
  <c r="G92" i="1"/>
  <c r="D92" i="1"/>
  <c r="B92" i="1"/>
  <c r="H91" i="1"/>
  <c r="J90" i="1"/>
  <c r="H90" i="1"/>
  <c r="C90" i="1"/>
  <c r="E90" i="1" s="1"/>
  <c r="F90" i="1" s="1"/>
  <c r="J89" i="1"/>
  <c r="C89" i="1"/>
  <c r="E89" i="1" s="1"/>
  <c r="F89" i="1" s="1"/>
  <c r="J88" i="1"/>
  <c r="H88" i="1"/>
  <c r="C88" i="1"/>
  <c r="E88" i="1" s="1"/>
  <c r="F88" i="1" s="1"/>
  <c r="J87" i="1"/>
  <c r="H87" i="1"/>
  <c r="C87" i="1"/>
  <c r="E87" i="1" s="1"/>
  <c r="F87" i="1" s="1"/>
  <c r="J86" i="1"/>
  <c r="H86" i="1"/>
  <c r="C86" i="1"/>
  <c r="E86" i="1" s="1"/>
  <c r="F86" i="1" s="1"/>
  <c r="I85" i="1"/>
  <c r="H85" i="1"/>
  <c r="C85" i="1"/>
  <c r="J84" i="1"/>
  <c r="H84" i="1"/>
  <c r="C84" i="1"/>
  <c r="E84" i="1" s="1"/>
  <c r="F84" i="1" s="1"/>
  <c r="D78" i="1"/>
  <c r="D52" i="1"/>
  <c r="D43" i="1"/>
  <c r="D33" i="1"/>
  <c r="D61" i="1" s="1"/>
  <c r="D75" i="1" s="1"/>
  <c r="D79" i="1" s="1"/>
  <c r="D23" i="1"/>
  <c r="D241" i="1" s="1"/>
  <c r="D17" i="1"/>
  <c r="G16" i="1"/>
  <c r="G15" i="1"/>
  <c r="G14" i="1"/>
  <c r="G13" i="1"/>
  <c r="G12" i="1"/>
  <c r="G11" i="1"/>
  <c r="G10" i="1"/>
  <c r="G9" i="1"/>
  <c r="G8" i="1"/>
  <c r="G7" i="1"/>
  <c r="J114" i="1" l="1"/>
  <c r="E178" i="1"/>
  <c r="F178" i="1" s="1"/>
  <c r="C125" i="1"/>
  <c r="J108" i="1"/>
  <c r="H172" i="1"/>
  <c r="J185" i="1"/>
  <c r="C197" i="1"/>
  <c r="J216" i="5"/>
  <c r="J172" i="1"/>
  <c r="C92" i="1"/>
  <c r="E92" i="1" s="1"/>
  <c r="F92" i="1" s="1"/>
  <c r="C155" i="1"/>
  <c r="J178" i="1"/>
  <c r="J134" i="1"/>
  <c r="E155" i="1"/>
  <c r="F155" i="1" s="1"/>
  <c r="B15" i="6"/>
  <c r="G27" i="6"/>
  <c r="G33" i="6" s="1"/>
  <c r="F27" i="6"/>
  <c r="E27" i="6"/>
  <c r="E33" i="6" s="1"/>
  <c r="D27" i="6"/>
  <c r="C194" i="5"/>
  <c r="H100" i="1"/>
  <c r="J125" i="1"/>
  <c r="C146" i="1"/>
  <c r="E146" i="1" s="1"/>
  <c r="F146" i="1" s="1"/>
  <c r="C181" i="5"/>
  <c r="E181" i="5" s="1"/>
  <c r="F181" i="5" s="1"/>
  <c r="J133" i="5"/>
  <c r="B176" i="5"/>
  <c r="B113" i="5"/>
  <c r="C113" i="5" s="1"/>
  <c r="E113" i="5" s="1"/>
  <c r="F113" i="5" s="1"/>
  <c r="C111" i="5"/>
  <c r="E111" i="5" s="1"/>
  <c r="F111" i="5" s="1"/>
  <c r="B84" i="5"/>
  <c r="E84" i="5" s="1"/>
  <c r="F84" i="5" s="1"/>
  <c r="B107" i="5"/>
  <c r="B133" i="5"/>
  <c r="B194" i="5"/>
  <c r="B216" i="5"/>
  <c r="C216" i="5" s="1"/>
  <c r="E216" i="5" s="1"/>
  <c r="F216" i="5" s="1"/>
  <c r="D59" i="5"/>
  <c r="D73" i="5" s="1"/>
  <c r="D77" i="5" s="1"/>
  <c r="B99" i="5"/>
  <c r="C99" i="5" s="1"/>
  <c r="E99" i="5" s="1"/>
  <c r="F99" i="5" s="1"/>
  <c r="B165" i="5"/>
  <c r="B154" i="5"/>
  <c r="B124" i="5"/>
  <c r="B145" i="5"/>
  <c r="C94" i="5"/>
  <c r="E94" i="5" s="1"/>
  <c r="F94" i="5" s="1"/>
  <c r="C212" i="5"/>
  <c r="E212" i="5" s="1"/>
  <c r="F212" i="5" s="1"/>
  <c r="E96" i="5"/>
  <c r="F96" i="5" s="1"/>
  <c r="G209" i="5"/>
  <c r="J209" i="5" s="1"/>
  <c r="C159" i="5"/>
  <c r="E159" i="5" s="1"/>
  <c r="F159" i="5" s="1"/>
  <c r="J99" i="5"/>
  <c r="J170" i="5"/>
  <c r="C102" i="5"/>
  <c r="F33" i="6"/>
  <c r="D33" i="6"/>
  <c r="B29" i="6"/>
  <c r="C138" i="5"/>
  <c r="E138" i="5" s="1"/>
  <c r="F138" i="5" s="1"/>
  <c r="B28" i="6"/>
  <c r="B18" i="6"/>
  <c r="B19" i="6"/>
  <c r="H145" i="5"/>
  <c r="J145" i="5"/>
  <c r="E194" i="5"/>
  <c r="F194" i="5" s="1"/>
  <c r="C154" i="5"/>
  <c r="E154" i="5" s="1"/>
  <c r="F154" i="5" s="1"/>
  <c r="C133" i="5"/>
  <c r="E133" i="5" s="1"/>
  <c r="F133" i="5" s="1"/>
  <c r="E91" i="5"/>
  <c r="F91" i="5" s="1"/>
  <c r="B209" i="5"/>
  <c r="C209" i="5" s="1"/>
  <c r="E188" i="5"/>
  <c r="F188" i="5" s="1"/>
  <c r="C124" i="5"/>
  <c r="E124" i="5" s="1"/>
  <c r="F124" i="5" s="1"/>
  <c r="J107" i="5"/>
  <c r="G91" i="5"/>
  <c r="J154" i="5"/>
  <c r="H84" i="5"/>
  <c r="H176" i="5"/>
  <c r="J165" i="5"/>
  <c r="E136" i="5"/>
  <c r="F136" i="5" s="1"/>
  <c r="H194" i="5"/>
  <c r="J113" i="5"/>
  <c r="H170" i="5"/>
  <c r="E208" i="5"/>
  <c r="F208" i="5" s="1"/>
  <c r="H208" i="5"/>
  <c r="H99" i="5"/>
  <c r="J183" i="5"/>
  <c r="J124" i="5"/>
  <c r="H113" i="5"/>
  <c r="H165" i="5"/>
  <c r="J194" i="5"/>
  <c r="E157" i="5"/>
  <c r="F157" i="5" s="1"/>
  <c r="I91" i="5"/>
  <c r="I243" i="5" s="1"/>
  <c r="E170" i="5"/>
  <c r="F170" i="5" s="1"/>
  <c r="J208" i="5"/>
  <c r="H133" i="5"/>
  <c r="E104" i="5"/>
  <c r="F104" i="5" s="1"/>
  <c r="H107" i="5"/>
  <c r="H124" i="5"/>
  <c r="H154" i="5"/>
  <c r="H183" i="5"/>
  <c r="E187" i="5"/>
  <c r="F187" i="5" s="1"/>
  <c r="D209" i="5"/>
  <c r="D243" i="5" s="1"/>
  <c r="E127" i="5"/>
  <c r="F127" i="5" s="1"/>
  <c r="H216" i="5"/>
  <c r="H125" i="1"/>
  <c r="E125" i="1"/>
  <c r="F125" i="1" s="1"/>
  <c r="J212" i="1"/>
  <c r="I92" i="1"/>
  <c r="I246" i="1" s="1"/>
  <c r="J85" i="1"/>
  <c r="E197" i="1"/>
  <c r="F197" i="1" s="1"/>
  <c r="E100" i="1"/>
  <c r="F100" i="1" s="1"/>
  <c r="H197" i="1"/>
  <c r="J197" i="1"/>
  <c r="H108" i="1"/>
  <c r="E108" i="1"/>
  <c r="F108" i="1" s="1"/>
  <c r="C134" i="1"/>
  <c r="E134" i="1" s="1"/>
  <c r="F134" i="1" s="1"/>
  <c r="E185" i="1"/>
  <c r="F185" i="1" s="1"/>
  <c r="G242" i="1"/>
  <c r="G246" i="1"/>
  <c r="C166" i="1"/>
  <c r="H92" i="1"/>
  <c r="E139" i="1"/>
  <c r="F139" i="1" s="1"/>
  <c r="J100" i="1"/>
  <c r="H155" i="1"/>
  <c r="H178" i="1"/>
  <c r="H185" i="1"/>
  <c r="E85" i="1"/>
  <c r="F85" i="1" s="1"/>
  <c r="C108" i="1"/>
  <c r="E117" i="1"/>
  <c r="F117" i="1" s="1"/>
  <c r="C185" i="1"/>
  <c r="E166" i="1"/>
  <c r="F166" i="1" s="1"/>
  <c r="E172" i="1"/>
  <c r="F172" i="1" s="1"/>
  <c r="J211" i="1"/>
  <c r="B246" i="1"/>
  <c r="C246" i="1" s="1"/>
  <c r="E190" i="1"/>
  <c r="F190" i="1" s="1"/>
  <c r="D212" i="1"/>
  <c r="D242" i="1" s="1"/>
  <c r="H242" i="1" s="1"/>
  <c r="H219" i="1"/>
  <c r="D246" i="1" l="1"/>
  <c r="C183" i="5"/>
  <c r="E183" i="5" s="1"/>
  <c r="F183" i="5" s="1"/>
  <c r="C165" i="5"/>
  <c r="E165" i="5" s="1"/>
  <c r="F165" i="5" s="1"/>
  <c r="C145" i="5"/>
  <c r="E145" i="5" s="1"/>
  <c r="F145" i="5" s="1"/>
  <c r="B91" i="5"/>
  <c r="B243" i="5" s="1"/>
  <c r="C243" i="5" s="1"/>
  <c r="J91" i="5"/>
  <c r="G239" i="5"/>
  <c r="G240" i="5" s="1"/>
  <c r="E102" i="5"/>
  <c r="F102" i="5" s="1"/>
  <c r="C107" i="5"/>
  <c r="E107" i="5" s="1"/>
  <c r="F107" i="5" s="1"/>
  <c r="B27" i="6"/>
  <c r="G243" i="5"/>
  <c r="C176" i="5"/>
  <c r="E176" i="5" s="1"/>
  <c r="F176" i="5" s="1"/>
  <c r="H91" i="5"/>
  <c r="E209" i="5"/>
  <c r="F209" i="5" s="1"/>
  <c r="H209" i="5"/>
  <c r="J243" i="5"/>
  <c r="I239" i="5"/>
  <c r="D239" i="5"/>
  <c r="D283" i="1"/>
  <c r="D284" i="1" s="1"/>
  <c r="D290" i="1" s="1"/>
  <c r="H246" i="1"/>
  <c r="E246" i="1"/>
  <c r="F246" i="1" s="1"/>
  <c r="D243" i="1"/>
  <c r="E212" i="1"/>
  <c r="F212" i="1" s="1"/>
  <c r="H212" i="1"/>
  <c r="J92" i="1"/>
  <c r="J246" i="1" s="1"/>
  <c r="K246" i="1" s="1"/>
  <c r="I242" i="1"/>
  <c r="K243" i="5" l="1"/>
  <c r="B288" i="5"/>
  <c r="H239" i="5"/>
  <c r="D240" i="5"/>
  <c r="J239" i="5"/>
  <c r="I240" i="5"/>
  <c r="I243" i="1"/>
  <c r="J242" i="1"/>
  <c r="H243" i="5"/>
  <c r="D280" i="5"/>
  <c r="D281" i="5" s="1"/>
  <c r="D287" i="5" s="1"/>
  <c r="E243" i="5"/>
  <c r="F243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83" authorId="0" shapeId="0" xr:uid="{C7196CB8-522D-4516-B15D-247C799FF0B4}">
      <text>
        <r>
          <rPr>
            <sz val="11"/>
            <color rgb="FF000000"/>
            <rFont val="Calibri"/>
            <family val="2"/>
            <scheme val="minor"/>
          </rPr>
          <t xml:space="preserve">=(0.14*(1.3*I202))+(0.0765*(1*$I$202))
this was the old formula, Pastor Tim wants to keep same pension contriubtion as last year at the beginning of the year 
</t>
        </r>
      </text>
    </comment>
    <comment ref="I83" authorId="0" shapeId="0" xr:uid="{C32A14AC-2DA2-4C9F-A9EC-C6792BFF17EA}">
      <text>
        <r>
          <rPr>
            <sz val="11"/>
            <color rgb="FF000000"/>
            <rFont val="Calibri"/>
            <family val="2"/>
            <scheme val="minor"/>
          </rPr>
          <t xml:space="preserve">=(0.14*(1.3*I202))+(0.0765*(1*$I$202))
this was the old formula, Pastor Tim wants to keep same pension contriubtion as last year at the beginning of the year 
</t>
        </r>
      </text>
    </comment>
    <comment ref="G84" authorId="0" shapeId="0" xr:uid="{E991AA11-4273-44DA-B1FD-7319444FCB77}">
      <text>
        <r>
          <rPr>
            <sz val="11"/>
            <color rgb="FF000000"/>
            <rFont val="Calibri"/>
            <family val="2"/>
            <scheme val="minor"/>
          </rPr>
          <t xml:space="preserve">Jeff White:
$23 * 12 months + 778 annual 
</t>
        </r>
      </text>
    </comment>
    <comment ref="I84" authorId="0" shapeId="0" xr:uid="{6323E6D7-15BC-4AD5-8F51-76655DAA2A73}">
      <text>
        <r>
          <rPr>
            <sz val="11"/>
            <color rgb="FF000000"/>
            <rFont val="Calibri"/>
            <family val="2"/>
            <scheme val="minor"/>
          </rPr>
          <t xml:space="preserve">Jeff White:
$23 * 12 months + 778 annual 
</t>
        </r>
      </text>
    </comment>
    <comment ref="G103" authorId="0" shapeId="0" xr:uid="{54EAD693-E2A0-437A-A47A-D5EC33563E81}">
      <text>
        <r>
          <rPr>
            <sz val="11"/>
            <color rgb="FF000000"/>
            <rFont val="Calibri"/>
            <family val="2"/>
            <scheme val="minor"/>
          </rPr>
          <t xml:space="preserve">BASED ON CURRENT BUDGET OF 828 WITH A BUFFER FOR INCREASE TO 11,000 
</t>
        </r>
      </text>
    </comment>
    <comment ref="I103" authorId="0" shapeId="0" xr:uid="{47EDBD71-2288-4D8F-8C95-B1633956CC94}">
      <text>
        <r>
          <rPr>
            <sz val="11"/>
            <color rgb="FF000000"/>
            <rFont val="Calibri"/>
            <family val="2"/>
            <scheme val="minor"/>
          </rPr>
          <t xml:space="preserve">BASED ON CURRENT BUDGET OF 828 WITH A BUFFER FOR INCREASE TO 11,000 
</t>
        </r>
      </text>
    </comment>
    <comment ref="G118" authorId="0" shapeId="0" xr:uid="{0B9519A0-36EA-4FBD-87C1-96C2175C01CA}">
      <text>
        <r>
          <rPr>
            <sz val="11"/>
            <color rgb="FF000000"/>
            <rFont val="Calibri"/>
            <family val="2"/>
            <scheme val="minor"/>
          </rPr>
          <t xml:space="preserve">LOT DONE 2023, LOOK AT 2026 OR 27 
</t>
        </r>
      </text>
    </comment>
    <comment ref="I118" authorId="0" shapeId="0" xr:uid="{BEE04736-E878-4B34-98CF-492E51E8CA81}">
      <text>
        <r>
          <rPr>
            <sz val="11"/>
            <color rgb="FF000000"/>
            <rFont val="Calibri"/>
            <family val="2"/>
            <scheme val="minor"/>
          </rPr>
          <t xml:space="preserve">LOT DONE 2023, LOOK AT 2026 OR 27 
</t>
        </r>
      </text>
    </comment>
    <comment ref="D162" authorId="0" shapeId="0" xr:uid="{D18E8F1B-8B15-4F8C-B435-CCE0BADCEA7B}">
      <text>
        <r>
          <rPr>
            <sz val="11"/>
            <color rgb="FF000000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High expense for repair of electronic sign 
</t>
        </r>
      </text>
    </comment>
    <comment ref="G182" authorId="0" shapeId="0" xr:uid="{802AB5E5-5462-47EB-8C21-9B612E895D0A}">
      <text>
        <r>
          <rPr>
            <sz val="11"/>
            <color rgb="FF000000"/>
            <rFont val="Calibri"/>
            <family val="2"/>
            <scheme val="minor"/>
          </rPr>
          <t xml:space="preserve">fewer copies 
</t>
        </r>
      </text>
    </comment>
    <comment ref="I182" authorId="0" shapeId="0" xr:uid="{081D2A9A-5D85-45D9-AD7A-AEBFE3F621D1}">
      <text>
        <r>
          <rPr>
            <sz val="11"/>
            <color rgb="FF000000"/>
            <rFont val="Calibri"/>
            <family val="2"/>
            <scheme val="minor"/>
          </rPr>
          <t xml:space="preserve">fewer copies 
</t>
        </r>
      </text>
    </comment>
    <comment ref="D196" authorId="0" shapeId="0" xr:uid="{9902D3C7-E724-4745-A486-BBA98D8BC22E}">
      <text>
        <r>
          <rPr>
            <sz val="11"/>
            <color rgb="FF000000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Relocation expense &amp; something to south range church committee.</t>
        </r>
      </text>
    </comment>
    <comment ref="G238" authorId="0" shapeId="0" xr:uid="{300E023B-F052-4A99-A44F-845641617133}">
      <text>
        <r>
          <rPr>
            <sz val="11"/>
            <color rgb="FF000000"/>
            <rFont val="Calibri"/>
            <family val="2"/>
            <scheme val="minor"/>
          </rPr>
          <t xml:space="preserve">Jeff White:
SAME INCOME AS 2022 FOR BUDGETING
</t>
        </r>
      </text>
    </comment>
    <comment ref="I238" authorId="0" shapeId="0" xr:uid="{039718A4-2FF3-456D-B60C-4F6CB6207E79}">
      <text>
        <r>
          <rPr>
            <sz val="11"/>
            <color rgb="FF000000"/>
            <rFont val="Calibri"/>
            <family val="2"/>
            <scheme val="minor"/>
          </rPr>
          <t xml:space="preserve">Jeff White:
SAME INCOME AS 2022 FOR BUDGETING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84" authorId="0" shapeId="0" xr:uid="{00000000-0006-0000-0000-000001000000}">
      <text>
        <r>
          <rPr>
            <sz val="11"/>
            <color rgb="FF000000"/>
            <rFont val="Calibri"/>
            <family val="2"/>
            <scheme val="minor"/>
          </rPr>
          <t xml:space="preserve">=(0.14*(1.3*I202))+(0.0765*(1*$I$202))
this was the old formula, Pastor Tim wants to keep same pension contriubtion as last year at the beginning of the year 
</t>
        </r>
      </text>
    </comment>
    <comment ref="I85" authorId="0" shapeId="0" xr:uid="{00000000-0006-0000-0000-000002000000}">
      <text>
        <r>
          <rPr>
            <sz val="11"/>
            <color rgb="FF000000"/>
            <rFont val="Calibri"/>
            <family val="2"/>
            <scheme val="minor"/>
          </rPr>
          <t xml:space="preserve">Jeff White:
$23 * 12 months + 778 annual 
</t>
        </r>
      </text>
    </comment>
    <comment ref="I104" authorId="0" shapeId="0" xr:uid="{00000000-0006-0000-0000-000003000000}">
      <text>
        <r>
          <rPr>
            <sz val="11"/>
            <color rgb="FF000000"/>
            <rFont val="Calibri"/>
            <family val="2"/>
            <scheme val="minor"/>
          </rPr>
          <t xml:space="preserve">BASED ON CURRENT BUDGET OF 828 WITH A BUFFER FOR INCREASE TO 11,000 
</t>
        </r>
      </text>
    </comment>
    <comment ref="I119" authorId="0" shapeId="0" xr:uid="{00000000-0006-0000-0000-000004000000}">
      <text>
        <r>
          <rPr>
            <sz val="11"/>
            <color rgb="FF000000"/>
            <rFont val="Calibri"/>
            <family val="2"/>
            <scheme val="minor"/>
          </rPr>
          <t xml:space="preserve">LOT DONE 2023, LOOK AT 2026 OR 27 
</t>
        </r>
      </text>
    </comment>
    <comment ref="I162" authorId="0" shapeId="0" xr:uid="{00000000-0006-0000-0000-000005000000}">
      <text>
        <r>
          <rPr>
            <sz val="11"/>
            <color rgb="FF000000"/>
            <rFont val="Calibri"/>
            <family val="2"/>
            <scheme val="minor"/>
          </rPr>
          <t xml:space="preserve">LAST BILL WAS 283 WHICH INCLUDED A RECYCLING CHARGE FOR THE FIRST TIME.  fRANK TO FOLLOW UP AND MAY ADJUST THIS ONE
</t>
        </r>
      </text>
    </comment>
    <comment ref="D163" authorId="0" shapeId="0" xr:uid="{00000000-0006-0000-0000-000006000000}">
      <text>
        <r>
          <rPr>
            <sz val="11"/>
            <color rgb="FF000000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High expense for repair of electronic sign 
</t>
        </r>
      </text>
    </comment>
    <comment ref="I184" authorId="0" shapeId="0" xr:uid="{00000000-0006-0000-0000-000007000000}">
      <text>
        <r>
          <rPr>
            <sz val="11"/>
            <color rgb="FF000000"/>
            <rFont val="Calibri"/>
            <family val="2"/>
            <scheme val="minor"/>
          </rPr>
          <t xml:space="preserve">fewer copies 
</t>
        </r>
      </text>
    </comment>
    <comment ref="D199" authorId="0" shapeId="0" xr:uid="{00000000-0006-0000-0000-000008000000}">
      <text>
        <r>
          <rPr>
            <sz val="11"/>
            <color rgb="FF000000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Relocation expense &amp; something to south range church committee.</t>
        </r>
      </text>
    </comment>
    <comment ref="I241" authorId="0" shapeId="0" xr:uid="{00000000-0006-0000-0000-000009000000}">
      <text>
        <r>
          <rPr>
            <sz val="11"/>
            <color rgb="FF000000"/>
            <rFont val="Calibri"/>
            <family val="2"/>
            <scheme val="minor"/>
          </rPr>
          <t xml:space="preserve">Jeff White:
SAME INCOME AS 2022 FOR BUDGETING
</t>
        </r>
      </text>
    </comment>
  </commentList>
</comments>
</file>

<file path=xl/sharedStrings.xml><?xml version="1.0" encoding="utf-8"?>
<sst xmlns="http://schemas.openxmlformats.org/spreadsheetml/2006/main" count="879" uniqueCount="361">
  <si>
    <t>Mt. Olivet United Church of Christ</t>
  </si>
  <si>
    <t xml:space="preserve"> 2024 Budget </t>
  </si>
  <si>
    <t>Approved Budget 2021</t>
  </si>
  <si>
    <t>Buget thru 12/31/21 (100%)</t>
  </si>
  <si>
    <t>YTD 12/31/23</t>
  </si>
  <si>
    <t>Variance $</t>
  </si>
  <si>
    <t>Variance %</t>
  </si>
  <si>
    <t>2023 Budget</t>
  </si>
  <si>
    <t>2023 Budget Variance</t>
  </si>
  <si>
    <t>2024 Budget Proposed</t>
  </si>
  <si>
    <t>2024 vs 2023 Budget Change</t>
  </si>
  <si>
    <t>Notes from 2023 budget</t>
  </si>
  <si>
    <t>2024 Budget Notes</t>
  </si>
  <si>
    <t>Revenue</t>
  </si>
  <si>
    <t xml:space="preserve">   4000 Current Expense Fund Offerings</t>
  </si>
  <si>
    <t xml:space="preserve">      4010 Current Expense Offerings</t>
  </si>
  <si>
    <t xml:space="preserve">      4020 Sunday School Offerings</t>
  </si>
  <si>
    <t xml:space="preserve">      4030 Initial Offerings</t>
  </si>
  <si>
    <t xml:space="preserve">      4040 Use of Church</t>
  </si>
  <si>
    <t xml:space="preserve">         4041 AA Gift</t>
  </si>
  <si>
    <t xml:space="preserve">         4042 North Lima Preschool Gift</t>
  </si>
  <si>
    <t xml:space="preserve">         4043 South Range CCC Gift</t>
  </si>
  <si>
    <t xml:space="preserve">         4044 Alanon Gift</t>
  </si>
  <si>
    <t xml:space="preserve">         4045 Miscellaneous Gift</t>
  </si>
  <si>
    <t xml:space="preserve">      Total 4040 Use of Church</t>
  </si>
  <si>
    <t xml:space="preserve">      4050 Bulletins</t>
  </si>
  <si>
    <t xml:space="preserve">      4060 Interest Earned</t>
  </si>
  <si>
    <t xml:space="preserve">      4070 Easter/Christmas Flowers</t>
  </si>
  <si>
    <t xml:space="preserve">      4080 Easter Breakfast</t>
  </si>
  <si>
    <t xml:space="preserve">      4090 Miscellaneous Income</t>
  </si>
  <si>
    <t xml:space="preserve">   Total 4000 Current Expense Fund Offerings</t>
  </si>
  <si>
    <t xml:space="preserve">   4100 Benevolence Fund Offerings</t>
  </si>
  <si>
    <t xml:space="preserve">      4110 OCWM Offerings</t>
  </si>
  <si>
    <t xml:space="preserve">      4120 All Church Offerings</t>
  </si>
  <si>
    <t xml:space="preserve">         4121 OGHS</t>
  </si>
  <si>
    <t xml:space="preserve">         4122 NIN</t>
  </si>
  <si>
    <t xml:space="preserve">         4123 Christmas Fund</t>
  </si>
  <si>
    <t xml:space="preserve">         4124 Strengten Our Church</t>
  </si>
  <si>
    <t xml:space="preserve">         4125 CWS - Blankets &amp; Crop</t>
  </si>
  <si>
    <t xml:space="preserve">         4126 Easter Offering</t>
  </si>
  <si>
    <t xml:space="preserve">      Total 4120 All Church Offerings</t>
  </si>
  <si>
    <t xml:space="preserve">      4130 OH Conf/EOA Directed Offerings</t>
  </si>
  <si>
    <t xml:space="preserve">         4131 Back Bay Mission</t>
  </si>
  <si>
    <t xml:space="preserve">         4132 CUE</t>
  </si>
  <si>
    <t xml:space="preserve">         4133 Colleges - Defiance/Heidelberg</t>
  </si>
  <si>
    <t xml:space="preserve">         4134 Hope Homes</t>
  </si>
  <si>
    <t xml:space="preserve">         4135 United Church Homes</t>
  </si>
  <si>
    <t xml:space="preserve">         4136 S.A.R.A.</t>
  </si>
  <si>
    <t xml:space="preserve">         4137 Disaster Relief</t>
  </si>
  <si>
    <t xml:space="preserve">         4138 Templed Hills</t>
  </si>
  <si>
    <t xml:space="preserve">      Total 4130 OH Conf/EOA Directed Offerings</t>
  </si>
  <si>
    <t xml:space="preserve">      4140 Local Church Missions</t>
  </si>
  <si>
    <t xml:space="preserve">         4141 South Range CCC</t>
  </si>
  <si>
    <t xml:space="preserve">         4142 Diaster Relief - Local</t>
  </si>
  <si>
    <t xml:space="preserve">         4143 Miscellaneous Local Missions</t>
  </si>
  <si>
    <t xml:space="preserve">         4144 Women's Guild (CIA)</t>
  </si>
  <si>
    <t xml:space="preserve">         4145 Birthday Offering</t>
  </si>
  <si>
    <t xml:space="preserve">         4146 Pastor's Discretionary</t>
  </si>
  <si>
    <t xml:space="preserve">         4147 Family Promise Offerings</t>
  </si>
  <si>
    <t xml:space="preserve">      Total 4140 Local Church Missions</t>
  </si>
  <si>
    <t xml:space="preserve">      4150 Special Offerings</t>
  </si>
  <si>
    <t xml:space="preserve">         4151 Special Music</t>
  </si>
  <si>
    <t xml:space="preserve">         4152 Evangelism</t>
  </si>
  <si>
    <t xml:space="preserve">         4153 Summer Camp Fund</t>
  </si>
  <si>
    <t xml:space="preserve">         4154 Pastoral Search</t>
  </si>
  <si>
    <t xml:space="preserve">         4155 Misc Special Offerings</t>
  </si>
  <si>
    <t xml:space="preserve">         4156 Community Day Camp Fund</t>
  </si>
  <si>
    <t xml:space="preserve">      Total 4150 Special Offerings</t>
  </si>
  <si>
    <t xml:space="preserve">   Total 4100 Benevolence Fund Offerings</t>
  </si>
  <si>
    <t xml:space="preserve">   4200 Building Fund Offerings</t>
  </si>
  <si>
    <t xml:space="preserve">   4300 Memorial Fund Offerings</t>
  </si>
  <si>
    <t xml:space="preserve">   4400 Maintenance Reserve Fund</t>
  </si>
  <si>
    <t xml:space="preserve">   4500 Defibulator Fund Receipts</t>
  </si>
  <si>
    <t xml:space="preserve">   4600 200th Anniversary Fund</t>
  </si>
  <si>
    <t xml:space="preserve">   4700 Mt. Olivet UCC Cemetry Assoc</t>
  </si>
  <si>
    <t xml:space="preserve">   49900 Uncategorized Income</t>
  </si>
  <si>
    <t xml:space="preserve">   Billable Expenditure Revenue</t>
  </si>
  <si>
    <t xml:space="preserve">   Billable Expense Income</t>
  </si>
  <si>
    <t xml:space="preserve">   Markup</t>
  </si>
  <si>
    <t xml:space="preserve">   Sales of Product Income</t>
  </si>
  <si>
    <t xml:space="preserve">   Sales of Product Revenue</t>
  </si>
  <si>
    <t xml:space="preserve">   Services</t>
  </si>
  <si>
    <t>Total Revenue</t>
  </si>
  <si>
    <t>Cost of Goods Sold</t>
  </si>
  <si>
    <t xml:space="preserve">   50000 Cost of Goods Sold</t>
  </si>
  <si>
    <t>Total Cost of Goods Sold</t>
  </si>
  <si>
    <t>Gross Profit</t>
  </si>
  <si>
    <t>Expenditures</t>
  </si>
  <si>
    <t xml:space="preserve">   6000 Current Expense Fund Expenses</t>
  </si>
  <si>
    <t xml:space="preserve">      6100 Employee Welfare</t>
  </si>
  <si>
    <t xml:space="preserve">         6101 Pension</t>
  </si>
  <si>
    <t xml:space="preserve">         6102 Life &amp; Disability</t>
  </si>
  <si>
    <t xml:space="preserve">         6103 Health Insurance</t>
  </si>
  <si>
    <t xml:space="preserve">discuss Pastor's situation </t>
  </si>
  <si>
    <t xml:space="preserve">         6104 Dental</t>
  </si>
  <si>
    <t xml:space="preserve">         6105 Continuing Education &amp; Books</t>
  </si>
  <si>
    <t xml:space="preserve">         6106 FSA  Fees</t>
  </si>
  <si>
    <t xml:space="preserve">         6107 Worker's Compensation</t>
  </si>
  <si>
    <t xml:space="preserve">         6108 Misc Employee Expenses</t>
  </si>
  <si>
    <t xml:space="preserve">pastor's YMCA membership </t>
  </si>
  <si>
    <t xml:space="preserve">      Total 6100 Employee Welfare</t>
  </si>
  <si>
    <t xml:space="preserve">      6110 Transportation &amp; Meetings</t>
  </si>
  <si>
    <t xml:space="preserve">         6111 Travel - Pastor</t>
  </si>
  <si>
    <t xml:space="preserve">         6112 Travel - Staff</t>
  </si>
  <si>
    <t xml:space="preserve">         6113 Travel - Other</t>
  </si>
  <si>
    <t xml:space="preserve">         6114 Area Meetings</t>
  </si>
  <si>
    <t xml:space="preserve">         6115 Travel - Visitation Minister</t>
  </si>
  <si>
    <t xml:space="preserve">      Total 6110 Transportation &amp; Meetings</t>
  </si>
  <si>
    <t xml:space="preserve">      6120 Utilities</t>
  </si>
  <si>
    <t xml:space="preserve">         6121 Electricity</t>
  </si>
  <si>
    <t xml:space="preserve">         6122 Gas</t>
  </si>
  <si>
    <t xml:space="preserve">50% increases  natural gas </t>
  </si>
  <si>
    <t>looks like we switched to budget in the fall 828 month, otherwise mild winter ?</t>
  </si>
  <si>
    <t xml:space="preserve">         6123 Telephone</t>
  </si>
  <si>
    <t xml:space="preserve">         6124 Water</t>
  </si>
  <si>
    <t xml:space="preserve">         6125 Sewer</t>
  </si>
  <si>
    <t xml:space="preserve">      Total 6120 Utilities</t>
  </si>
  <si>
    <t xml:space="preserve">      6130 Taxes &amp; Insurance</t>
  </si>
  <si>
    <t xml:space="preserve">         6131 Real Estate Taxes</t>
  </si>
  <si>
    <t xml:space="preserve">         6132 Property &amp; Liabilty Insurance</t>
  </si>
  <si>
    <t xml:space="preserve">New Insurance carrier </t>
  </si>
  <si>
    <t xml:space="preserve">         6133 Corporation Fees</t>
  </si>
  <si>
    <t xml:space="preserve">      Total 6130 Taxes &amp; Insurance</t>
  </si>
  <si>
    <t xml:space="preserve">      6140 Maintenance</t>
  </si>
  <si>
    <t xml:space="preserve">         6141 Building</t>
  </si>
  <si>
    <t>big plumbing bill sept</t>
  </si>
  <si>
    <t xml:space="preserve">         6142 Parsonage</t>
  </si>
  <si>
    <t>several significant 2022</t>
  </si>
  <si>
    <t xml:space="preserve">         6143 Parking Lot</t>
  </si>
  <si>
    <t xml:space="preserve">         6144 Boiler</t>
  </si>
  <si>
    <t xml:space="preserve">         6145 Elevator </t>
  </si>
  <si>
    <t xml:space="preserve">         6146 Sanitory Sewer System</t>
  </si>
  <si>
    <t xml:space="preserve">         6147 Property &amp; Landscaping</t>
  </si>
  <si>
    <t xml:space="preserve">         6148 Equipment</t>
  </si>
  <si>
    <t>cintas fire systems expenses</t>
  </si>
  <si>
    <t xml:space="preserve">      Total 6140 Maintenance</t>
  </si>
  <si>
    <t xml:space="preserve">      6150 Office Expenses</t>
  </si>
  <si>
    <t xml:space="preserve">         6151 Office Supplies</t>
  </si>
  <si>
    <t xml:space="preserve">         6152 Postage &amp;  Direct Mailings</t>
  </si>
  <si>
    <t xml:space="preserve">         6153 Computer / Internet / Website</t>
  </si>
  <si>
    <t xml:space="preserve">         6154 Office Equipment</t>
  </si>
  <si>
    <t xml:space="preserve">         6155 Miscellaneous Office Expenses</t>
  </si>
  <si>
    <t xml:space="preserve">         6156 One Call Now</t>
  </si>
  <si>
    <t xml:space="preserve">      Total 6150 Office Expenses</t>
  </si>
  <si>
    <t xml:space="preserve">      6160 Worship &amp; Music</t>
  </si>
  <si>
    <t xml:space="preserve">         6161 Chancel &amp; Jr. Choirs</t>
  </si>
  <si>
    <t xml:space="preserve">         6162 Bell Choir</t>
  </si>
  <si>
    <t xml:space="preserve">         6163 Organ &amp; Piano</t>
  </si>
  <si>
    <t xml:space="preserve">         6164 Audio &amp; Visual</t>
  </si>
  <si>
    <t xml:space="preserve">         6165 Bulletins</t>
  </si>
  <si>
    <t xml:space="preserve">         6166 Lent, Easter, Advent &amp; Christma</t>
  </si>
  <si>
    <t xml:space="preserve">         6167 Copyright License</t>
  </si>
  <si>
    <t xml:space="preserve">         6168 Easter Breakfast</t>
  </si>
  <si>
    <t xml:space="preserve">         6169 Miscellaneous Worship &amp; Music</t>
  </si>
  <si>
    <t>moved from other categories</t>
  </si>
  <si>
    <t xml:space="preserve">      Total 6160 Worship &amp; Music</t>
  </si>
  <si>
    <t xml:space="preserve">      6170 Christian Education</t>
  </si>
  <si>
    <t xml:space="preserve">         6171 Sunday School</t>
  </si>
  <si>
    <t xml:space="preserve">         6172 Confirmation</t>
  </si>
  <si>
    <t xml:space="preserve">no confirmands expected </t>
  </si>
  <si>
    <t xml:space="preserve">         6173 VBS &amp; Day Camp</t>
  </si>
  <si>
    <t xml:space="preserve">         6174 Summer Camp</t>
  </si>
  <si>
    <t xml:space="preserve">         6175 Youth</t>
  </si>
  <si>
    <t xml:space="preserve">         6176 Study - Bible, Lenten &amp; Advent</t>
  </si>
  <si>
    <t xml:space="preserve">      Total 6170 Christian Education</t>
  </si>
  <si>
    <t xml:space="preserve">      6180 Properties</t>
  </si>
  <si>
    <t xml:space="preserve">         6181 Janitorial</t>
  </si>
  <si>
    <t xml:space="preserve">         6182 Mowing</t>
  </si>
  <si>
    <t xml:space="preserve">         6183 Snow Removal</t>
  </si>
  <si>
    <t xml:space="preserve">         6184 Pest Control</t>
  </si>
  <si>
    <t xml:space="preserve">         6185 Trash Collection</t>
  </si>
  <si>
    <t xml:space="preserve">         6186 Miscellaneous Properties Expens</t>
  </si>
  <si>
    <t xml:space="preserve">expense for repair of electronic sign </t>
  </si>
  <si>
    <t xml:space="preserve">         6187 Tile Floors - Strip &amp; Wax</t>
  </si>
  <si>
    <t xml:space="preserve">         6188 Cleaning Services</t>
  </si>
  <si>
    <t xml:space="preserve">      Total 6180 Properties</t>
  </si>
  <si>
    <t xml:space="preserve">      6190 Evangelism</t>
  </si>
  <si>
    <t xml:space="preserve">         6191 Advertising</t>
  </si>
  <si>
    <t xml:space="preserve">rummage sale advert covered by WG </t>
  </si>
  <si>
    <t xml:space="preserve">         6192 Evangelism Misc Expenses</t>
  </si>
  <si>
    <t xml:space="preserve">         6193 Church Website</t>
  </si>
  <si>
    <t xml:space="preserve">      Total 6190 Evangelism</t>
  </si>
  <si>
    <t xml:space="preserve">      6200 Stewardship &amp; Spiritual Council</t>
  </si>
  <si>
    <t xml:space="preserve">all moved to misc worship </t>
  </si>
  <si>
    <t xml:space="preserve">         6201 Offering Envelopes</t>
  </si>
  <si>
    <t xml:space="preserve">         6202 Stewardship Expenses</t>
  </si>
  <si>
    <t xml:space="preserve">         6203 Communion</t>
  </si>
  <si>
    <t xml:space="preserve">      Total 6200 Stewardship &amp; Spiritual Council</t>
  </si>
  <si>
    <t xml:space="preserve">      6210 Social Committee/Coffee Hour </t>
  </si>
  <si>
    <t xml:space="preserve">      6220 Library</t>
  </si>
  <si>
    <t xml:space="preserve">         6221 Upper Room</t>
  </si>
  <si>
    <t xml:space="preserve">         6222 Library Books</t>
  </si>
  <si>
    <t xml:space="preserve">      Total 6220 Library</t>
  </si>
  <si>
    <t xml:space="preserve">      6230 Kitchen</t>
  </si>
  <si>
    <t xml:space="preserve">      6240 Bank Charges</t>
  </si>
  <si>
    <t xml:space="preserve">         6241 Bank Service Charges</t>
  </si>
  <si>
    <t xml:space="preserve">         6242 Returned Deposited Items</t>
  </si>
  <si>
    <t xml:space="preserve">         6243 Reconcilliation Discrepancies</t>
  </si>
  <si>
    <t xml:space="preserve">         6244 Payroll Procesing Fees</t>
  </si>
  <si>
    <t xml:space="preserve">         6245 Checks &amp; Deposit Slips</t>
  </si>
  <si>
    <t xml:space="preserve">        6246 PayPal Fees</t>
  </si>
  <si>
    <t xml:space="preserve">        6247 Tithe.ly Fees</t>
  </si>
  <si>
    <t xml:space="preserve">      Total 6240 Bank Charges</t>
  </si>
  <si>
    <t xml:space="preserve">      6250 Miscellaneous Current Expense</t>
  </si>
  <si>
    <t xml:space="preserve">reloacation expence &amp; Tri-C </t>
  </si>
  <si>
    <t xml:space="preserve">      6560 Payroll Expenses</t>
  </si>
  <si>
    <t>Pastor Salary</t>
  </si>
  <si>
    <t>Pastor Housing Equity Allowance</t>
  </si>
  <si>
    <t xml:space="preserve">not applicable </t>
  </si>
  <si>
    <t>Paster's FSA</t>
  </si>
  <si>
    <t>Office Manager</t>
  </si>
  <si>
    <t>Temp Office Mgr</t>
  </si>
  <si>
    <t>Organist Salary</t>
  </si>
  <si>
    <t>Choir Director Salary</t>
  </si>
  <si>
    <t>Handbell Director Salary</t>
  </si>
  <si>
    <t>Staff Bonuses</t>
  </si>
  <si>
    <t>Social Security &amp; Medicare</t>
  </si>
  <si>
    <t>6560 Payroll Expenses</t>
  </si>
  <si>
    <t xml:space="preserve">      6570 Salaries Temporary</t>
  </si>
  <si>
    <t xml:space="preserve">         6571 Pastoral Supply</t>
  </si>
  <si>
    <t xml:space="preserve">         6572 Substitute Secretary</t>
  </si>
  <si>
    <t xml:space="preserve">         6573 Substitute Organist</t>
  </si>
  <si>
    <t xml:space="preserve">         6574 Substitute Choir Director</t>
  </si>
  <si>
    <t xml:space="preserve">      Total 6570 Salaries Temporary</t>
  </si>
  <si>
    <t xml:space="preserve">      6580 Junior Choir Director</t>
  </si>
  <si>
    <t>6600 Pastoral Search</t>
  </si>
  <si>
    <t>7150 Quarterly Special Expense</t>
  </si>
  <si>
    <t xml:space="preserve">      7151 Special Music Fund Expenses</t>
  </si>
  <si>
    <t xml:space="preserve">     7152  Evangelism Expenditures</t>
  </si>
  <si>
    <t xml:space="preserve">     7153  Camp Fund - Summer and Community</t>
  </si>
  <si>
    <t xml:space="preserve">     7155 Misc Special Offering Expense</t>
  </si>
  <si>
    <t xml:space="preserve">     Total Quarterly Special Expense </t>
  </si>
  <si>
    <t>7200 Transfer Funds - Building Fund</t>
  </si>
  <si>
    <t>7300 Memorial Expense</t>
  </si>
  <si>
    <t>7400 VOS PayPal Wash</t>
  </si>
  <si>
    <t>7700 Transfer Funds - Cemetary Association</t>
  </si>
  <si>
    <t xml:space="preserve">Total Current Expense Income </t>
  </si>
  <si>
    <t>Same Current Expense Income as Last Year</t>
  </si>
  <si>
    <t>Total Current Expense Expenditures</t>
  </si>
  <si>
    <t>Net surplus/shortage</t>
  </si>
  <si>
    <t xml:space="preserve">   Total 6000 Current Expense Fund Expenses</t>
  </si>
  <si>
    <t xml:space="preserve">   6590 200th Anniversary</t>
  </si>
  <si>
    <t xml:space="preserve">   6600 Pastoral Search</t>
  </si>
  <si>
    <t xml:space="preserve">   66900 Reconciliation Discrepancies</t>
  </si>
  <si>
    <t xml:space="preserve">   7100 Benevolence Fund Expenditures</t>
  </si>
  <si>
    <t xml:space="preserve">      7110 OCWM Expenditures</t>
  </si>
  <si>
    <t xml:space="preserve">      7121 OGHS Expenditure</t>
  </si>
  <si>
    <t xml:space="preserve">      7122 NIN Expenditure</t>
  </si>
  <si>
    <t xml:space="preserve">      7123 Christmas Fund Expenditure</t>
  </si>
  <si>
    <t xml:space="preserve">      7124 Strengten the Church</t>
  </si>
  <si>
    <t xml:space="preserve">      7125 CWS - Blanket &amp; Crop Expense</t>
  </si>
  <si>
    <t xml:space="preserve">      7131 Back Bay Mission Expenditure</t>
  </si>
  <si>
    <t xml:space="preserve">      7132 CUE Expenditure</t>
  </si>
  <si>
    <t xml:space="preserve">      7133 Colleges Expenditure</t>
  </si>
  <si>
    <t xml:space="preserve">      7135 United Church Homes &amp; Hope Home</t>
  </si>
  <si>
    <t xml:space="preserve">      7136 SARA</t>
  </si>
  <si>
    <t xml:space="preserve">      7137 Disaster Relief - Conference</t>
  </si>
  <si>
    <t xml:space="preserve">      7141 South Range 3C's Expenditure</t>
  </si>
  <si>
    <t xml:space="preserve">      7142 Local Disaster Relief Expenditu</t>
  </si>
  <si>
    <t xml:space="preserve">      7143 Misc Local Missions</t>
  </si>
  <si>
    <t xml:space="preserve">      7144 Women' s Guild</t>
  </si>
  <si>
    <t xml:space="preserve">      7145 Birthday Fund Account</t>
  </si>
  <si>
    <t xml:space="preserve">      7146 Pastor's Discretionary Account</t>
  </si>
  <si>
    <t xml:space="preserve">      7147 Family Promise of Mahoning Vall</t>
  </si>
  <si>
    <t xml:space="preserve">   Total 7100 Benevolence Fund Expenditures</t>
  </si>
  <si>
    <t xml:space="preserve">   7150 Special Offerings</t>
  </si>
  <si>
    <t xml:space="preserve">      7152 Evangelism Expenditures</t>
  </si>
  <si>
    <t xml:space="preserve">      7153 Camp Fund - Summer &amp; Community</t>
  </si>
  <si>
    <t xml:space="preserve">      7155 Misc Special Offering Expense</t>
  </si>
  <si>
    <t xml:space="preserve">   Total 7150 Special Offerings</t>
  </si>
  <si>
    <t xml:space="preserve">   7200 Transfer Funds - Building Fund</t>
  </si>
  <si>
    <t xml:space="preserve">   7700 Transfer Funds - Cemetery Assoc</t>
  </si>
  <si>
    <t xml:space="preserve">   Telephonene</t>
  </si>
  <si>
    <t xml:space="preserve">   Unapplied Cash Bill Payment Expense</t>
  </si>
  <si>
    <t xml:space="preserve">   Uncategorized Expense</t>
  </si>
  <si>
    <t>Total Expenditures</t>
  </si>
  <si>
    <t>Net Operating Revenue</t>
  </si>
  <si>
    <t>Other Expenditures</t>
  </si>
  <si>
    <t xml:space="preserve">   Other Miscellaneous Expense</t>
  </si>
  <si>
    <t xml:space="preserve">   Reconciliation Discrepancies-1</t>
  </si>
  <si>
    <t>Total Other Expenditures</t>
  </si>
  <si>
    <t>Net Other Revenue</t>
  </si>
  <si>
    <t>Net Revenue</t>
  </si>
  <si>
    <t>Payroll summary by employee report</t>
  </si>
  <si>
    <t/>
  </si>
  <si>
    <t>From Jan 01, 2022 to Dec 31, 2022 for all employees from all locations</t>
  </si>
  <si>
    <t>Item</t>
  </si>
  <si>
    <t>Total</t>
  </si>
  <si>
    <t>BILLER NATALIE M</t>
  </si>
  <si>
    <t>*BRADLEY JOHN J</t>
  </si>
  <si>
    <t>JARRETT STACEY M</t>
  </si>
  <si>
    <t>PAROZ TIMOTHY P</t>
  </si>
  <si>
    <t>REED SPENCER C</t>
  </si>
  <si>
    <t>*SMITH MICHAEL C</t>
  </si>
  <si>
    <t>WILLIAMS KAY L</t>
  </si>
  <si>
    <t>Hours - total</t>
  </si>
  <si>
    <t>Hours - Sal</t>
  </si>
  <si>
    <t>Hours - Regular</t>
  </si>
  <si>
    <t>Hours - CshHsng</t>
  </si>
  <si>
    <t>Hours - Back Pay</t>
  </si>
  <si>
    <t>Gross pay - total</t>
  </si>
  <si>
    <t>Gross pay - Sal</t>
  </si>
  <si>
    <t>Gross pay - Regular</t>
  </si>
  <si>
    <t>Gross pay - CshHsng</t>
  </si>
  <si>
    <t>Gross pay - Back Pay</t>
  </si>
  <si>
    <t>Pretax deductions - total</t>
  </si>
  <si>
    <t>Pretax deductions - FSA</t>
  </si>
  <si>
    <t>Adjusted gross</t>
  </si>
  <si>
    <t>Other pay - total</t>
  </si>
  <si>
    <t>Other pay - IKHsng</t>
  </si>
  <si>
    <t>Employee taxes &amp; deductions - total</t>
  </si>
  <si>
    <t>Employee taxes - total</t>
  </si>
  <si>
    <t>Employee taxes - FIT</t>
  </si>
  <si>
    <t>Employee taxes - SS</t>
  </si>
  <si>
    <t>Employee taxes - Med</t>
  </si>
  <si>
    <t>Employee taxes - OH PIT</t>
  </si>
  <si>
    <t>Employee taxes - City</t>
  </si>
  <si>
    <t>Employee Aftertax deductions - total</t>
  </si>
  <si>
    <t>Net pay</t>
  </si>
  <si>
    <t>Employer taxes &amp; contributions - total</t>
  </si>
  <si>
    <t>Employer taxes - total</t>
  </si>
  <si>
    <t>Employer taxes - SS</t>
  </si>
  <si>
    <t>Employer taxes - Med</t>
  </si>
  <si>
    <t>Employer taxes - OH SUI</t>
  </si>
  <si>
    <t>Company contributions - total</t>
  </si>
  <si>
    <t>Total payroll cost</t>
  </si>
  <si>
    <t>From Jan 01, 2023 to Dec 31, 2023 for all employees from all locations</t>
  </si>
  <si>
    <t>Burkey Mary</t>
  </si>
  <si>
    <t>*JARRETT STACEY M</t>
  </si>
  <si>
    <t>Hours - Salary</t>
  </si>
  <si>
    <t>Hours - final Pay</t>
  </si>
  <si>
    <t>Gross pay - Salary</t>
  </si>
  <si>
    <t>Gross pay - final Pay</t>
  </si>
  <si>
    <t>Other pay - Clergy Housing (In-Kind)</t>
  </si>
  <si>
    <t>Employee taxes - Federal Income Tax</t>
  </si>
  <si>
    <t>Employee taxes - Social Security</t>
  </si>
  <si>
    <t>Employee taxes - Medicare</t>
  </si>
  <si>
    <t>Employee taxes - OH Income Tax</t>
  </si>
  <si>
    <t>Employee taxes - Salem</t>
  </si>
  <si>
    <t>Employee taxes - Columbiana Evsd</t>
  </si>
  <si>
    <t>Employer taxes - Social Security Employer</t>
  </si>
  <si>
    <t>Employer taxes - Medicare Employer</t>
  </si>
  <si>
    <t>Current</t>
  </si>
  <si>
    <t>Last Year</t>
  </si>
  <si>
    <t>COLA 2023</t>
  </si>
  <si>
    <t xml:space="preserve">current rate of inflation </t>
  </si>
  <si>
    <t>COLA 2025</t>
  </si>
  <si>
    <t>2024 Budget</t>
  </si>
  <si>
    <t>YTD 12/31/24</t>
  </si>
  <si>
    <t>2024 Budget Variance</t>
  </si>
  <si>
    <t>2025 Budget Proposed</t>
  </si>
  <si>
    <t>Approved Budget 2024</t>
  </si>
  <si>
    <t xml:space="preserve"> 2025 Budget </t>
  </si>
  <si>
    <t xml:space="preserve">      4060 Interest Earned  Aug on to transfer to capital imp</t>
  </si>
  <si>
    <t>31088.06 Bldg/ 35093.06 Capital Imp</t>
  </si>
  <si>
    <t xml:space="preserve">31088.06 Bldg </t>
  </si>
  <si>
    <t xml:space="preserve">         6105 Continuing Ed &amp; Books</t>
  </si>
  <si>
    <t>2025 vs 2024 Budget Change</t>
  </si>
  <si>
    <t>Budget 2024</t>
  </si>
  <si>
    <t xml:space="preserve">     7152  Mission Outreach</t>
  </si>
  <si>
    <t>7110  OCWM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</si>
</sst>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#,##0.00\ _€"/>
    <numFmt numFmtId="166" formatCode="&quot;$&quot;* #,##0.00\ _€"/>
    <numFmt numFmtId="167" formatCode="[$$-409]\ ###,##0.00"/>
  </numFmts>
  <fonts count="21" x14ac:knownFonts="1">
    <font>
      <sz val="11"/>
      <color rgb="FF000000"/>
      <name val="Calibri"/>
      <scheme val="minor"/>
    </font>
    <font>
      <b/>
      <sz val="14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sz val="10"/>
      <color theme="1"/>
      <name val="Arial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8"/>
      <color rgb="FF808080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2"/>
      <color theme="1"/>
      <name val="Calibri"/>
      <family val="2"/>
    </font>
    <font>
      <b/>
      <sz val="10"/>
      <color rgb="FF000000"/>
      <name val="Arial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C0C0C0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B4C6E7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85">
    <xf numFmtId="0" fontId="0" fillId="0" borderId="0" xfId="0"/>
    <xf numFmtId="9" fontId="2" fillId="0" borderId="0" xfId="0" applyNumberFormat="1" applyFont="1"/>
    <xf numFmtId="164" fontId="3" fillId="0" borderId="0" xfId="0" applyNumberFormat="1" applyFont="1"/>
    <xf numFmtId="0" fontId="5" fillId="0" borderId="0" xfId="0" applyFont="1"/>
    <xf numFmtId="44" fontId="5" fillId="0" borderId="0" xfId="0" applyNumberFormat="1" applyFont="1"/>
    <xf numFmtId="9" fontId="5" fillId="0" borderId="0" xfId="0" applyNumberFormat="1" applyFont="1"/>
    <xf numFmtId="0" fontId="5" fillId="0" borderId="0" xfId="0" applyFont="1" applyAlignment="1">
      <alignment wrapText="1"/>
    </xf>
    <xf numFmtId="44" fontId="5" fillId="0" borderId="0" xfId="0" applyNumberFormat="1" applyFont="1" applyAlignment="1">
      <alignment wrapText="1"/>
    </xf>
    <xf numFmtId="0" fontId="6" fillId="0" borderId="1" xfId="0" applyFont="1" applyBorder="1" applyAlignment="1">
      <alignment horizontal="center" wrapText="1"/>
    </xf>
    <xf numFmtId="9" fontId="5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4" fillId="2" borderId="2" xfId="0" applyFont="1" applyFill="1" applyBorder="1" applyAlignment="1">
      <alignment horizontal="left" wrapText="1"/>
    </xf>
    <xf numFmtId="44" fontId="4" fillId="2" borderId="2" xfId="0" applyNumberFormat="1" applyFont="1" applyFill="1" applyBorder="1" applyAlignment="1">
      <alignment horizontal="left" wrapText="1"/>
    </xf>
    <xf numFmtId="165" fontId="7" fillId="2" borderId="2" xfId="0" applyNumberFormat="1" applyFont="1" applyFill="1" applyBorder="1" applyAlignment="1">
      <alignment wrapText="1"/>
    </xf>
    <xf numFmtId="0" fontId="8" fillId="2" borderId="2" xfId="0" applyFont="1" applyFill="1" applyBorder="1"/>
    <xf numFmtId="9" fontId="8" fillId="2" borderId="2" xfId="0" applyNumberFormat="1" applyFont="1" applyFill="1" applyBorder="1"/>
    <xf numFmtId="44" fontId="8" fillId="2" borderId="2" xfId="0" applyNumberFormat="1" applyFont="1" applyFill="1" applyBorder="1"/>
    <xf numFmtId="9" fontId="8" fillId="0" borderId="2" xfId="0" applyNumberFormat="1" applyFont="1" applyBorder="1"/>
    <xf numFmtId="0" fontId="8" fillId="0" borderId="2" xfId="0" applyFont="1" applyBorder="1"/>
    <xf numFmtId="0" fontId="2" fillId="2" borderId="2" xfId="0" applyFont="1" applyFill="1" applyBorder="1"/>
    <xf numFmtId="164" fontId="2" fillId="2" borderId="2" xfId="0" applyNumberFormat="1" applyFont="1" applyFill="1" applyBorder="1"/>
    <xf numFmtId="165" fontId="7" fillId="2" borderId="2" xfId="0" applyNumberFormat="1" applyFont="1" applyFill="1" applyBorder="1" applyAlignment="1">
      <alignment horizontal="right" wrapText="1"/>
    </xf>
    <xf numFmtId="166" fontId="4" fillId="2" borderId="3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left" wrapText="1"/>
    </xf>
    <xf numFmtId="44" fontId="4" fillId="0" borderId="0" xfId="0" applyNumberFormat="1" applyFont="1" applyAlignment="1">
      <alignment horizontal="left" wrapText="1"/>
    </xf>
    <xf numFmtId="166" fontId="4" fillId="0" borderId="0" xfId="0" applyNumberFormat="1" applyFont="1" applyAlignment="1">
      <alignment horizontal="right" wrapText="1"/>
    </xf>
    <xf numFmtId="0" fontId="8" fillId="0" borderId="0" xfId="0" applyFont="1"/>
    <xf numFmtId="9" fontId="8" fillId="0" borderId="0" xfId="0" applyNumberFormat="1" applyFont="1"/>
    <xf numFmtId="165" fontId="7" fillId="0" borderId="0" xfId="0" applyNumberFormat="1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44" fontId="7" fillId="0" borderId="0" xfId="0" applyNumberFormat="1" applyFont="1"/>
    <xf numFmtId="9" fontId="7" fillId="0" borderId="0" xfId="0" applyNumberFormat="1" applyFont="1"/>
    <xf numFmtId="44" fontId="9" fillId="0" borderId="0" xfId="0" applyNumberFormat="1" applyFont="1"/>
    <xf numFmtId="165" fontId="7" fillId="0" borderId="0" xfId="0" applyNumberFormat="1" applyFont="1"/>
    <xf numFmtId="0" fontId="3" fillId="0" borderId="0" xfId="0" applyFont="1"/>
    <xf numFmtId="0" fontId="4" fillId="0" borderId="4" xfId="0" applyFont="1" applyBorder="1" applyAlignment="1">
      <alignment horizontal="left" wrapText="1"/>
    </xf>
    <xf numFmtId="44" fontId="4" fillId="0" borderId="4" xfId="0" applyNumberFormat="1" applyFont="1" applyBorder="1" applyAlignment="1">
      <alignment horizontal="left" wrapText="1"/>
    </xf>
    <xf numFmtId="166" fontId="4" fillId="0" borderId="4" xfId="0" applyNumberFormat="1" applyFont="1" applyBorder="1" applyAlignment="1">
      <alignment horizontal="right" wrapText="1"/>
    </xf>
    <xf numFmtId="44" fontId="7" fillId="0" borderId="4" xfId="0" applyNumberFormat="1" applyFont="1" applyBorder="1"/>
    <xf numFmtId="9" fontId="7" fillId="0" borderId="4" xfId="0" applyNumberFormat="1" applyFont="1" applyBorder="1"/>
    <xf numFmtId="44" fontId="8" fillId="0" borderId="4" xfId="0" applyNumberFormat="1" applyFont="1" applyBorder="1"/>
    <xf numFmtId="0" fontId="2" fillId="0" borderId="4" xfId="0" applyFont="1" applyBorder="1"/>
    <xf numFmtId="164" fontId="2" fillId="0" borderId="4" xfId="0" applyNumberFormat="1" applyFont="1" applyBorder="1"/>
    <xf numFmtId="0" fontId="7" fillId="0" borderId="0" xfId="0" applyFont="1"/>
    <xf numFmtId="0" fontId="10" fillId="0" borderId="0" xfId="0" applyFont="1"/>
    <xf numFmtId="165" fontId="4" fillId="0" borderId="4" xfId="0" applyNumberFormat="1" applyFont="1" applyBorder="1" applyAlignment="1">
      <alignment wrapText="1"/>
    </xf>
    <xf numFmtId="44" fontId="8" fillId="0" borderId="0" xfId="0" applyNumberFormat="1" applyFont="1"/>
    <xf numFmtId="165" fontId="4" fillId="0" borderId="4" xfId="0" applyNumberFormat="1" applyFont="1" applyBorder="1" applyAlignment="1">
      <alignment horizontal="right" wrapText="1"/>
    </xf>
    <xf numFmtId="0" fontId="11" fillId="0" borderId="4" xfId="0" applyFont="1" applyBorder="1"/>
    <xf numFmtId="164" fontId="11" fillId="0" borderId="4" xfId="0" applyNumberFormat="1" applyFont="1" applyBorder="1"/>
    <xf numFmtId="165" fontId="4" fillId="0" borderId="0" xfId="0" applyNumberFormat="1" applyFont="1" applyAlignment="1">
      <alignment wrapText="1"/>
    </xf>
    <xf numFmtId="44" fontId="2" fillId="0" borderId="0" xfId="0" applyNumberFormat="1" applyFont="1"/>
    <xf numFmtId="44" fontId="4" fillId="0" borderId="4" xfId="0" applyNumberFormat="1" applyFont="1" applyBorder="1"/>
    <xf numFmtId="9" fontId="4" fillId="0" borderId="4" xfId="0" applyNumberFormat="1" applyFont="1" applyBorder="1"/>
    <xf numFmtId="9" fontId="12" fillId="0" borderId="4" xfId="0" applyNumberFormat="1" applyFont="1" applyBorder="1"/>
    <xf numFmtId="164" fontId="12" fillId="0" borderId="4" xfId="0" applyNumberFormat="1" applyFont="1" applyBorder="1"/>
    <xf numFmtId="0" fontId="12" fillId="0" borderId="4" xfId="0" applyFont="1" applyBorder="1"/>
    <xf numFmtId="0" fontId="14" fillId="0" borderId="0" xfId="0" applyFont="1" applyAlignment="1">
      <alignment horizontal="left"/>
    </xf>
    <xf numFmtId="0" fontId="14" fillId="3" borderId="5" xfId="0" applyFont="1" applyFill="1" applyBorder="1" applyAlignment="1">
      <alignment horizontal="left"/>
    </xf>
    <xf numFmtId="0" fontId="14" fillId="4" borderId="6" xfId="0" applyFont="1" applyFill="1" applyBorder="1" applyAlignment="1">
      <alignment horizontal="right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 vertical="top" wrapText="1"/>
    </xf>
    <xf numFmtId="167" fontId="14" fillId="4" borderId="6" xfId="0" applyNumberFormat="1" applyFont="1" applyFill="1" applyBorder="1" applyAlignment="1">
      <alignment horizontal="right"/>
    </xf>
    <xf numFmtId="167" fontId="16" fillId="0" borderId="0" xfId="0" applyNumberFormat="1" applyFont="1" applyAlignment="1">
      <alignment horizontal="right"/>
    </xf>
    <xf numFmtId="10" fontId="2" fillId="0" borderId="0" xfId="0" applyNumberFormat="1" applyFont="1"/>
    <xf numFmtId="10" fontId="3" fillId="0" borderId="0" xfId="0" applyNumberFormat="1" applyFont="1"/>
    <xf numFmtId="44" fontId="4" fillId="0" borderId="7" xfId="0" applyNumberFormat="1" applyFont="1" applyBorder="1" applyAlignment="1">
      <alignment horizontal="left" wrapText="1"/>
    </xf>
    <xf numFmtId="165" fontId="7" fillId="5" borderId="2" xfId="0" applyNumberFormat="1" applyFont="1" applyFill="1" applyBorder="1" applyAlignment="1">
      <alignment wrapText="1"/>
    </xf>
    <xf numFmtId="0" fontId="17" fillId="2" borderId="2" xfId="0" applyFont="1" applyFill="1" applyBorder="1" applyAlignment="1">
      <alignment horizontal="left" wrapText="1"/>
    </xf>
    <xf numFmtId="167" fontId="0" fillId="0" borderId="0" xfId="0" applyNumberFormat="1"/>
    <xf numFmtId="9" fontId="18" fillId="0" borderId="0" xfId="0" applyNumberFormat="1" applyFont="1" applyAlignment="1">
      <alignment wrapText="1"/>
    </xf>
    <xf numFmtId="0" fontId="17" fillId="0" borderId="0" xfId="0" applyFont="1" applyAlignment="1">
      <alignment horizontal="left" wrapText="1"/>
    </xf>
    <xf numFmtId="0" fontId="20" fillId="0" borderId="0" xfId="0" applyFont="1"/>
    <xf numFmtId="165" fontId="20" fillId="0" borderId="0" xfId="0" applyNumberFormat="1" applyFont="1" applyAlignment="1">
      <alignment wrapText="1"/>
    </xf>
    <xf numFmtId="44" fontId="20" fillId="0" borderId="0" xfId="1" applyFont="1"/>
    <xf numFmtId="0" fontId="1" fillId="0" borderId="0" xfId="0" applyFont="1" applyAlignment="1">
      <alignment horizontal="center"/>
    </xf>
    <xf numFmtId="0" fontId="0" fillId="0" borderId="0" xfId="0"/>
    <xf numFmtId="0" fontId="13" fillId="0" borderId="0" xfId="0" applyFont="1" applyAlignment="1">
      <alignment horizontal="left"/>
    </xf>
    <xf numFmtId="0" fontId="2" fillId="0" borderId="0" xfId="0" applyFont="1"/>
    <xf numFmtId="0" fontId="1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0C0E1-F04B-4A61-AE89-C4A70F6CFAA8}">
  <dimension ref="A1:N288"/>
  <sheetViews>
    <sheetView tabSelected="1" topLeftCell="A73" zoomScale="107" zoomScaleNormal="107" workbookViewId="0">
      <selection activeCell="C198" sqref="C1:D1048576"/>
    </sheetView>
  </sheetViews>
  <sheetFormatPr defaultColWidth="14.453125" defaultRowHeight="15" customHeight="1" x14ac:dyDescent="0.35"/>
  <cols>
    <col min="1" max="1" width="40.81640625" customWidth="1"/>
    <col min="2" max="2" width="15.08984375" hidden="1" customWidth="1"/>
    <col min="3" max="4" width="12.54296875" customWidth="1"/>
    <col min="5" max="5" width="13" customWidth="1"/>
    <col min="6" max="6" width="10.36328125" customWidth="1"/>
    <col min="7" max="7" width="13" customWidth="1"/>
    <col min="8" max="8" width="7.81640625" customWidth="1"/>
    <col min="9" max="9" width="16.1796875" customWidth="1"/>
    <col min="10" max="10" width="13.453125" customWidth="1"/>
    <col min="11" max="11" width="8.6328125" hidden="1" customWidth="1"/>
    <col min="12" max="12" width="34" hidden="1" customWidth="1"/>
    <col min="13" max="14" width="8.6328125" customWidth="1"/>
  </cols>
  <sheetData>
    <row r="1" spans="1:14" ht="18" x14ac:dyDescent="0.4">
      <c r="A1" s="76" t="s">
        <v>0</v>
      </c>
      <c r="B1" s="77"/>
      <c r="C1" s="77"/>
      <c r="D1" s="77"/>
      <c r="F1" s="1"/>
      <c r="G1" s="1"/>
      <c r="H1" s="1"/>
      <c r="L1" s="2"/>
    </row>
    <row r="2" spans="1:14" ht="18" x14ac:dyDescent="0.4">
      <c r="A2" s="76" t="s">
        <v>352</v>
      </c>
      <c r="B2" s="77"/>
      <c r="C2" s="77"/>
      <c r="D2" s="77"/>
      <c r="F2" s="1"/>
      <c r="G2" s="1"/>
      <c r="H2" s="1"/>
      <c r="L2" s="2"/>
    </row>
    <row r="3" spans="1:14" ht="42.65" customHeight="1" x14ac:dyDescent="0.35">
      <c r="A3" s="6"/>
      <c r="B3" s="7" t="s">
        <v>351</v>
      </c>
      <c r="C3" s="6" t="s">
        <v>358</v>
      </c>
      <c r="D3" s="8" t="s">
        <v>348</v>
      </c>
      <c r="E3" s="6" t="s">
        <v>5</v>
      </c>
      <c r="F3" s="9" t="s">
        <v>6</v>
      </c>
      <c r="G3" s="10" t="s">
        <v>347</v>
      </c>
      <c r="H3" s="71" t="s">
        <v>349</v>
      </c>
      <c r="I3" s="6" t="s">
        <v>350</v>
      </c>
      <c r="J3" s="6" t="s">
        <v>357</v>
      </c>
      <c r="K3" s="6" t="s">
        <v>11</v>
      </c>
      <c r="L3" s="11" t="s">
        <v>12</v>
      </c>
    </row>
    <row r="4" spans="1:14" ht="14.5" x14ac:dyDescent="0.35">
      <c r="A4" s="12" t="s">
        <v>13</v>
      </c>
      <c r="B4" s="13"/>
      <c r="C4" s="12"/>
      <c r="D4" s="14"/>
      <c r="E4" s="15"/>
      <c r="F4" s="16"/>
      <c r="G4" s="17"/>
      <c r="H4" s="18"/>
      <c r="I4" s="19"/>
      <c r="J4" s="19"/>
      <c r="K4" s="20"/>
      <c r="L4" s="21"/>
      <c r="M4" s="20"/>
      <c r="N4" s="20"/>
    </row>
    <row r="5" spans="1:14" ht="14.5" x14ac:dyDescent="0.35">
      <c r="A5" s="12" t="s">
        <v>14</v>
      </c>
      <c r="B5" s="13"/>
      <c r="C5" s="12"/>
      <c r="D5" s="22">
        <v>0</v>
      </c>
      <c r="E5" s="15"/>
      <c r="F5" s="16"/>
      <c r="G5" s="17">
        <f t="shared" ref="G5:G14" si="0">B5</f>
        <v>0</v>
      </c>
      <c r="H5" s="18"/>
      <c r="I5" s="19"/>
      <c r="J5" s="19"/>
      <c r="K5" s="20"/>
      <c r="L5" s="21"/>
      <c r="M5" s="20"/>
      <c r="N5" s="20"/>
    </row>
    <row r="6" spans="1:14" ht="14.5" x14ac:dyDescent="0.35">
      <c r="A6" s="12" t="s">
        <v>15</v>
      </c>
      <c r="B6" s="13"/>
      <c r="C6" s="12"/>
      <c r="D6" s="22">
        <v>228980.14</v>
      </c>
      <c r="E6" s="15"/>
      <c r="F6" s="16"/>
      <c r="G6" s="17">
        <f t="shared" si="0"/>
        <v>0</v>
      </c>
      <c r="H6" s="18"/>
      <c r="I6" s="19"/>
      <c r="J6" s="19"/>
      <c r="K6" s="20"/>
      <c r="L6" s="21"/>
      <c r="M6" s="20"/>
      <c r="N6" s="20"/>
    </row>
    <row r="7" spans="1:14" ht="14.5" x14ac:dyDescent="0.35">
      <c r="A7" s="12" t="s">
        <v>16</v>
      </c>
      <c r="B7" s="13"/>
      <c r="C7" s="12"/>
      <c r="D7" s="14">
        <v>0</v>
      </c>
      <c r="E7" s="15"/>
      <c r="F7" s="16"/>
      <c r="G7" s="17">
        <f t="shared" si="0"/>
        <v>0</v>
      </c>
      <c r="H7" s="18"/>
      <c r="I7" s="19"/>
      <c r="J7" s="19"/>
      <c r="K7" s="20"/>
      <c r="L7" s="21"/>
      <c r="M7" s="20"/>
      <c r="N7" s="20"/>
    </row>
    <row r="8" spans="1:14" ht="14.5" hidden="1" x14ac:dyDescent="0.35">
      <c r="A8" s="12" t="s">
        <v>17</v>
      </c>
      <c r="B8" s="13"/>
      <c r="C8" s="12"/>
      <c r="D8" s="22"/>
      <c r="E8" s="15"/>
      <c r="F8" s="16"/>
      <c r="G8" s="17">
        <f t="shared" si="0"/>
        <v>0</v>
      </c>
      <c r="H8" s="18"/>
      <c r="I8" s="19"/>
      <c r="J8" s="19"/>
      <c r="K8" s="20"/>
      <c r="L8" s="21"/>
      <c r="M8" s="20"/>
      <c r="N8" s="20"/>
    </row>
    <row r="9" spans="1:14" ht="14.5" x14ac:dyDescent="0.35">
      <c r="A9" s="12" t="s">
        <v>18</v>
      </c>
      <c r="B9" s="13"/>
      <c r="C9" s="12"/>
      <c r="D9" s="22">
        <v>1225</v>
      </c>
      <c r="E9" s="15"/>
      <c r="F9" s="16"/>
      <c r="G9" s="17">
        <f t="shared" si="0"/>
        <v>0</v>
      </c>
      <c r="H9" s="18"/>
      <c r="I9" s="19"/>
      <c r="J9" s="19"/>
      <c r="K9" s="20"/>
      <c r="L9" s="21"/>
      <c r="M9" s="20"/>
      <c r="N9" s="20"/>
    </row>
    <row r="10" spans="1:14" ht="14.5" x14ac:dyDescent="0.35">
      <c r="A10" s="12" t="s">
        <v>19</v>
      </c>
      <c r="B10" s="13"/>
      <c r="C10" s="12"/>
      <c r="D10" s="22">
        <v>650</v>
      </c>
      <c r="E10" s="15"/>
      <c r="F10" s="16"/>
      <c r="G10" s="17">
        <f t="shared" si="0"/>
        <v>0</v>
      </c>
      <c r="H10" s="18"/>
      <c r="I10" s="19"/>
      <c r="J10" s="19"/>
      <c r="K10" s="20"/>
      <c r="L10" s="21"/>
      <c r="M10" s="20"/>
      <c r="N10" s="20"/>
    </row>
    <row r="11" spans="1:14" ht="14.5" hidden="1" x14ac:dyDescent="0.35">
      <c r="A11" s="12" t="s">
        <v>20</v>
      </c>
      <c r="B11" s="13"/>
      <c r="C11" s="12"/>
      <c r="D11" s="14">
        <v>0</v>
      </c>
      <c r="E11" s="15"/>
      <c r="F11" s="16"/>
      <c r="G11" s="17">
        <f t="shared" si="0"/>
        <v>0</v>
      </c>
      <c r="H11" s="18"/>
      <c r="I11" s="19"/>
      <c r="J11" s="19"/>
      <c r="K11" s="20"/>
      <c r="L11" s="21"/>
      <c r="M11" s="20"/>
      <c r="N11" s="20"/>
    </row>
    <row r="12" spans="1:14" ht="14.5" x14ac:dyDescent="0.35">
      <c r="A12" s="12" t="s">
        <v>21</v>
      </c>
      <c r="B12" s="13"/>
      <c r="C12" s="12"/>
      <c r="D12" s="14"/>
      <c r="E12" s="15"/>
      <c r="F12" s="16"/>
      <c r="G12" s="17">
        <f t="shared" si="0"/>
        <v>0</v>
      </c>
      <c r="H12" s="18"/>
      <c r="I12" s="19"/>
      <c r="J12" s="19"/>
      <c r="K12" s="20"/>
      <c r="L12" s="21"/>
      <c r="M12" s="20"/>
      <c r="N12" s="20"/>
    </row>
    <row r="13" spans="1:14" ht="14.5" x14ac:dyDescent="0.35">
      <c r="A13" s="12" t="s">
        <v>22</v>
      </c>
      <c r="B13" s="13"/>
      <c r="C13" s="12"/>
      <c r="D13" s="22">
        <v>460</v>
      </c>
      <c r="E13" s="15"/>
      <c r="F13" s="16"/>
      <c r="G13" s="17">
        <f t="shared" si="0"/>
        <v>0</v>
      </c>
      <c r="H13" s="18"/>
      <c r="I13" s="19"/>
      <c r="J13" s="19"/>
      <c r="K13" s="20"/>
      <c r="L13" s="21"/>
      <c r="M13" s="20"/>
      <c r="N13" s="20"/>
    </row>
    <row r="14" spans="1:14" ht="14.5" x14ac:dyDescent="0.35">
      <c r="A14" s="12" t="s">
        <v>23</v>
      </c>
      <c r="B14" s="13"/>
      <c r="C14" s="12"/>
      <c r="D14" s="22">
        <v>0</v>
      </c>
      <c r="E14" s="15"/>
      <c r="F14" s="16"/>
      <c r="G14" s="17">
        <f t="shared" si="0"/>
        <v>0</v>
      </c>
      <c r="H14" s="18"/>
      <c r="I14" s="19"/>
      <c r="J14" s="19"/>
      <c r="K14" s="20"/>
      <c r="L14" s="21"/>
      <c r="M14" s="20"/>
      <c r="N14" s="20"/>
    </row>
    <row r="15" spans="1:14" ht="14.5" x14ac:dyDescent="0.35">
      <c r="A15" s="12" t="s">
        <v>24</v>
      </c>
      <c r="B15" s="13"/>
      <c r="C15" s="12"/>
      <c r="D15" s="23">
        <f>(((((D9)+(D10))+(D11))+(D12))+(D13))+(D14)</f>
        <v>2335</v>
      </c>
      <c r="E15" s="15"/>
      <c r="F15" s="16"/>
      <c r="G15" s="16"/>
      <c r="H15" s="18"/>
      <c r="I15" s="19"/>
      <c r="J15" s="19"/>
      <c r="K15" s="20"/>
      <c r="L15" s="21"/>
      <c r="M15" s="20"/>
      <c r="N15" s="20"/>
    </row>
    <row r="16" spans="1:14" ht="14.5" x14ac:dyDescent="0.35">
      <c r="A16" s="12" t="s">
        <v>25</v>
      </c>
      <c r="B16" s="13"/>
      <c r="C16" s="12"/>
      <c r="D16" s="22">
        <v>0</v>
      </c>
      <c r="E16" s="15"/>
      <c r="F16" s="16"/>
      <c r="G16" s="16"/>
      <c r="H16" s="18"/>
      <c r="I16" s="19"/>
      <c r="J16" s="19"/>
      <c r="K16" s="20"/>
      <c r="L16" s="21"/>
      <c r="M16" s="20"/>
      <c r="N16" s="20"/>
    </row>
    <row r="17" spans="1:14" ht="26.5" x14ac:dyDescent="0.35">
      <c r="A17" s="69" t="s">
        <v>353</v>
      </c>
      <c r="B17" s="13"/>
      <c r="C17" s="12"/>
      <c r="D17" s="68">
        <v>5906.86</v>
      </c>
      <c r="E17" s="15"/>
      <c r="F17" s="16"/>
      <c r="G17" s="16"/>
      <c r="H17" s="18"/>
      <c r="I17" s="19"/>
      <c r="J17" s="19"/>
      <c r="K17" s="20"/>
      <c r="L17" s="21"/>
      <c r="M17" s="20"/>
      <c r="N17" s="20"/>
    </row>
    <row r="18" spans="1:14" ht="14.5" x14ac:dyDescent="0.35">
      <c r="A18" s="12" t="s">
        <v>27</v>
      </c>
      <c r="B18" s="13"/>
      <c r="C18" s="12"/>
      <c r="D18" s="22">
        <v>922.87</v>
      </c>
      <c r="E18" s="15"/>
      <c r="F18" s="16"/>
      <c r="G18" s="16"/>
      <c r="H18" s="18"/>
      <c r="I18" s="19"/>
      <c r="J18" s="19"/>
      <c r="K18" s="20"/>
      <c r="L18" s="21"/>
      <c r="M18" s="20"/>
      <c r="N18" s="20"/>
    </row>
    <row r="19" spans="1:14" ht="15.75" customHeight="1" x14ac:dyDescent="0.35">
      <c r="A19" s="12" t="s">
        <v>28</v>
      </c>
      <c r="B19" s="13"/>
      <c r="C19" s="12"/>
      <c r="D19" s="14"/>
      <c r="E19" s="15"/>
      <c r="F19" s="16"/>
      <c r="G19" s="16"/>
      <c r="H19" s="18"/>
      <c r="I19" s="19"/>
      <c r="J19" s="19"/>
      <c r="K19" s="20"/>
      <c r="L19" s="21"/>
      <c r="M19" s="20"/>
      <c r="N19" s="20"/>
    </row>
    <row r="20" spans="1:14" ht="15.75" customHeight="1" x14ac:dyDescent="0.35">
      <c r="A20" s="12" t="s">
        <v>29</v>
      </c>
      <c r="B20" s="13"/>
      <c r="C20" s="12"/>
      <c r="D20" s="22">
        <v>0</v>
      </c>
      <c r="E20" s="15"/>
      <c r="F20" s="16"/>
      <c r="G20" s="16"/>
      <c r="H20" s="18"/>
      <c r="I20" s="19"/>
      <c r="J20" s="19"/>
      <c r="K20" s="20"/>
      <c r="L20" s="21"/>
      <c r="M20" s="20"/>
      <c r="N20" s="20"/>
    </row>
    <row r="21" spans="1:14" ht="15.75" customHeight="1" x14ac:dyDescent="0.35">
      <c r="A21" s="12" t="s">
        <v>30</v>
      </c>
      <c r="B21" s="13"/>
      <c r="C21" s="12"/>
      <c r="D21" s="23">
        <f>SUM(D6,D7,D8,D9,D10,D13,D14,D16,D17,D18,D20)</f>
        <v>238144.87</v>
      </c>
      <c r="E21" s="15"/>
      <c r="F21" s="16"/>
      <c r="G21" s="16"/>
      <c r="H21" s="18"/>
      <c r="I21" s="19"/>
      <c r="J21" s="19"/>
      <c r="K21" s="20"/>
      <c r="L21" s="21"/>
      <c r="M21" s="20"/>
      <c r="N21" s="20"/>
    </row>
    <row r="22" spans="1:14" ht="15.75" customHeight="1" x14ac:dyDescent="0.35">
      <c r="A22" s="12" t="s">
        <v>31</v>
      </c>
      <c r="B22" s="13"/>
      <c r="C22" s="12"/>
      <c r="D22" s="14"/>
      <c r="E22" s="15"/>
      <c r="F22" s="16"/>
      <c r="G22" s="16"/>
      <c r="H22" s="18"/>
      <c r="I22" s="19"/>
      <c r="J22" s="19"/>
      <c r="K22" s="20"/>
      <c r="L22" s="21"/>
      <c r="M22" s="20"/>
      <c r="N22" s="20"/>
    </row>
    <row r="23" spans="1:14" ht="15.75" customHeight="1" x14ac:dyDescent="0.35">
      <c r="A23" s="12" t="s">
        <v>32</v>
      </c>
      <c r="B23" s="13"/>
      <c r="C23" s="12"/>
      <c r="D23" s="22">
        <v>1265</v>
      </c>
      <c r="E23" s="15"/>
      <c r="F23" s="16"/>
      <c r="G23" s="16"/>
      <c r="H23" s="18"/>
      <c r="I23" s="19"/>
      <c r="J23" s="19"/>
      <c r="K23" s="20"/>
      <c r="L23" s="21"/>
      <c r="M23" s="20"/>
      <c r="N23" s="20"/>
    </row>
    <row r="24" spans="1:14" ht="15.75" customHeight="1" x14ac:dyDescent="0.35">
      <c r="A24" s="12" t="s">
        <v>33</v>
      </c>
      <c r="B24" s="13"/>
      <c r="C24" s="12"/>
      <c r="D24" s="14">
        <v>0</v>
      </c>
      <c r="E24" s="15"/>
      <c r="F24" s="16"/>
      <c r="G24" s="16"/>
      <c r="H24" s="18"/>
      <c r="I24" s="19"/>
      <c r="J24" s="19"/>
      <c r="K24" s="20"/>
      <c r="L24" s="21"/>
      <c r="M24" s="20"/>
      <c r="N24" s="20"/>
    </row>
    <row r="25" spans="1:14" ht="15.75" customHeight="1" x14ac:dyDescent="0.35">
      <c r="A25" s="12" t="s">
        <v>34</v>
      </c>
      <c r="B25" s="13"/>
      <c r="C25" s="12"/>
      <c r="D25" s="14">
        <v>0</v>
      </c>
      <c r="E25" s="15"/>
      <c r="F25" s="16"/>
      <c r="G25" s="16"/>
      <c r="H25" s="18"/>
      <c r="I25" s="19"/>
      <c r="J25" s="19"/>
      <c r="K25" s="20"/>
      <c r="L25" s="21"/>
      <c r="M25" s="20"/>
      <c r="N25" s="20"/>
    </row>
    <row r="26" spans="1:14" ht="15.75" customHeight="1" x14ac:dyDescent="0.35">
      <c r="A26" s="12" t="s">
        <v>35</v>
      </c>
      <c r="B26" s="13"/>
      <c r="C26" s="12"/>
      <c r="D26" s="14">
        <v>0</v>
      </c>
      <c r="E26" s="15"/>
      <c r="F26" s="16"/>
      <c r="G26" s="16"/>
      <c r="H26" s="18"/>
      <c r="I26" s="19"/>
      <c r="J26" s="19"/>
      <c r="K26" s="20"/>
      <c r="L26" s="21"/>
      <c r="M26" s="20"/>
      <c r="N26" s="20"/>
    </row>
    <row r="27" spans="1:14" ht="15.75" customHeight="1" x14ac:dyDescent="0.35">
      <c r="A27" s="12" t="s">
        <v>36</v>
      </c>
      <c r="B27" s="13"/>
      <c r="C27" s="12"/>
      <c r="D27" s="22">
        <v>50</v>
      </c>
      <c r="E27" s="15"/>
      <c r="F27" s="16"/>
      <c r="G27" s="16"/>
      <c r="H27" s="18"/>
      <c r="I27" s="19"/>
      <c r="J27" s="19"/>
      <c r="K27" s="20"/>
      <c r="L27" s="21"/>
      <c r="M27" s="20"/>
      <c r="N27" s="20"/>
    </row>
    <row r="28" spans="1:14" ht="15.75" customHeight="1" x14ac:dyDescent="0.35">
      <c r="A28" s="12" t="s">
        <v>37</v>
      </c>
      <c r="B28" s="13"/>
      <c r="C28" s="12"/>
      <c r="D28" s="14">
        <v>0</v>
      </c>
      <c r="E28" s="15"/>
      <c r="F28" s="16"/>
      <c r="G28" s="16"/>
      <c r="H28" s="18"/>
      <c r="I28" s="19"/>
      <c r="J28" s="19"/>
      <c r="K28" s="20"/>
      <c r="L28" s="21"/>
      <c r="M28" s="20"/>
      <c r="N28" s="20"/>
    </row>
    <row r="29" spans="1:14" ht="15.75" customHeight="1" x14ac:dyDescent="0.35">
      <c r="A29" s="12" t="s">
        <v>38</v>
      </c>
      <c r="B29" s="13"/>
      <c r="C29" s="12"/>
      <c r="D29" s="14">
        <v>130</v>
      </c>
      <c r="E29" s="15"/>
      <c r="F29" s="16"/>
      <c r="G29" s="16"/>
      <c r="H29" s="18"/>
      <c r="I29" s="19"/>
      <c r="J29" s="19"/>
      <c r="K29" s="20"/>
      <c r="L29" s="21"/>
      <c r="M29" s="20"/>
      <c r="N29" s="20"/>
    </row>
    <row r="30" spans="1:14" ht="15.75" customHeight="1" x14ac:dyDescent="0.35">
      <c r="A30" s="12" t="s">
        <v>39</v>
      </c>
      <c r="B30" s="13"/>
      <c r="C30" s="12"/>
      <c r="D30" s="22">
        <v>95</v>
      </c>
      <c r="E30" s="15"/>
      <c r="F30" s="16"/>
      <c r="G30" s="16"/>
      <c r="H30" s="18"/>
      <c r="I30" s="19"/>
      <c r="J30" s="19"/>
      <c r="K30" s="20"/>
      <c r="L30" s="21"/>
      <c r="M30" s="20"/>
      <c r="N30" s="20"/>
    </row>
    <row r="31" spans="1:14" ht="15.75" customHeight="1" x14ac:dyDescent="0.35">
      <c r="A31" s="12" t="s">
        <v>40</v>
      </c>
      <c r="B31" s="13"/>
      <c r="C31" s="12"/>
      <c r="D31" s="23">
        <f>SUM(D24:D30)</f>
        <v>275</v>
      </c>
      <c r="E31" s="15"/>
      <c r="F31" s="16"/>
      <c r="G31" s="16"/>
      <c r="H31" s="18"/>
      <c r="I31" s="19"/>
      <c r="J31" s="19"/>
      <c r="K31" s="20"/>
      <c r="L31" s="21"/>
      <c r="M31" s="20"/>
      <c r="N31" s="20"/>
    </row>
    <row r="32" spans="1:14" ht="15.75" customHeight="1" x14ac:dyDescent="0.35">
      <c r="A32" s="12" t="s">
        <v>41</v>
      </c>
      <c r="B32" s="13"/>
      <c r="C32" s="12"/>
      <c r="D32" s="14"/>
      <c r="E32" s="15"/>
      <c r="F32" s="16"/>
      <c r="G32" s="16"/>
      <c r="H32" s="18"/>
      <c r="I32" s="19"/>
      <c r="J32" s="19"/>
      <c r="K32" s="20"/>
      <c r="L32" s="21"/>
      <c r="M32" s="20"/>
      <c r="N32" s="20"/>
    </row>
    <row r="33" spans="1:14" ht="15.75" customHeight="1" x14ac:dyDescent="0.35">
      <c r="A33" s="12" t="s">
        <v>42</v>
      </c>
      <c r="B33" s="13"/>
      <c r="C33" s="12"/>
      <c r="D33" s="14"/>
      <c r="E33" s="15"/>
      <c r="F33" s="16"/>
      <c r="G33" s="16"/>
      <c r="H33" s="18"/>
      <c r="I33" s="19"/>
      <c r="J33" s="19"/>
      <c r="K33" s="20"/>
      <c r="L33" s="21"/>
      <c r="M33" s="20"/>
      <c r="N33" s="20"/>
    </row>
    <row r="34" spans="1:14" ht="15.75" customHeight="1" x14ac:dyDescent="0.35">
      <c r="A34" s="12" t="s">
        <v>43</v>
      </c>
      <c r="B34" s="13"/>
      <c r="C34" s="12"/>
      <c r="D34" s="14"/>
      <c r="E34" s="15"/>
      <c r="F34" s="16"/>
      <c r="G34" s="16"/>
      <c r="H34" s="18"/>
      <c r="I34" s="19"/>
      <c r="J34" s="19"/>
      <c r="K34" s="20"/>
      <c r="L34" s="21"/>
      <c r="M34" s="20"/>
      <c r="N34" s="20"/>
    </row>
    <row r="35" spans="1:14" ht="15.75" customHeight="1" x14ac:dyDescent="0.35">
      <c r="A35" s="12" t="s">
        <v>44</v>
      </c>
      <c r="B35" s="13"/>
      <c r="C35" s="12"/>
      <c r="D35" s="14"/>
      <c r="E35" s="15"/>
      <c r="F35" s="16"/>
      <c r="G35" s="16"/>
      <c r="H35" s="18"/>
      <c r="I35" s="19"/>
      <c r="J35" s="19"/>
      <c r="K35" s="20"/>
      <c r="L35" s="21"/>
      <c r="M35" s="20"/>
      <c r="N35" s="20"/>
    </row>
    <row r="36" spans="1:14" ht="15.75" customHeight="1" x14ac:dyDescent="0.35">
      <c r="A36" s="12" t="s">
        <v>45</v>
      </c>
      <c r="B36" s="13"/>
      <c r="C36" s="12"/>
      <c r="D36" s="14"/>
      <c r="E36" s="15"/>
      <c r="F36" s="16"/>
      <c r="G36" s="16"/>
      <c r="H36" s="18"/>
      <c r="I36" s="19"/>
      <c r="J36" s="19"/>
      <c r="K36" s="20"/>
      <c r="L36" s="21"/>
      <c r="M36" s="20"/>
      <c r="N36" s="20"/>
    </row>
    <row r="37" spans="1:14" ht="15.75" customHeight="1" x14ac:dyDescent="0.35">
      <c r="A37" s="12" t="s">
        <v>46</v>
      </c>
      <c r="B37" s="13"/>
      <c r="C37" s="12"/>
      <c r="D37" s="14"/>
      <c r="E37" s="15"/>
      <c r="F37" s="16"/>
      <c r="G37" s="16"/>
      <c r="H37" s="18"/>
      <c r="I37" s="19"/>
      <c r="J37" s="19"/>
      <c r="K37" s="20"/>
      <c r="L37" s="21"/>
      <c r="M37" s="20"/>
      <c r="N37" s="20"/>
    </row>
    <row r="38" spans="1:14" ht="15.75" customHeight="1" x14ac:dyDescent="0.35">
      <c r="A38" s="12" t="s">
        <v>47</v>
      </c>
      <c r="B38" s="13"/>
      <c r="C38" s="12"/>
      <c r="D38" s="14"/>
      <c r="E38" s="15"/>
      <c r="F38" s="16"/>
      <c r="G38" s="16"/>
      <c r="H38" s="18"/>
      <c r="I38" s="19"/>
      <c r="J38" s="19"/>
      <c r="K38" s="20"/>
      <c r="L38" s="21"/>
      <c r="M38" s="20"/>
      <c r="N38" s="20"/>
    </row>
    <row r="39" spans="1:14" ht="15.75" customHeight="1" x14ac:dyDescent="0.35">
      <c r="A39" s="12" t="s">
        <v>48</v>
      </c>
      <c r="B39" s="13"/>
      <c r="C39" s="12"/>
      <c r="D39" s="14">
        <v>13858</v>
      </c>
      <c r="E39" s="15"/>
      <c r="F39" s="16"/>
      <c r="G39" s="16"/>
      <c r="H39" s="18"/>
      <c r="I39" s="19"/>
      <c r="J39" s="19"/>
      <c r="K39" s="20"/>
      <c r="L39" s="21"/>
      <c r="M39" s="20"/>
      <c r="N39" s="20"/>
    </row>
    <row r="40" spans="1:14" ht="15.75" customHeight="1" x14ac:dyDescent="0.35">
      <c r="A40" s="12" t="s">
        <v>49</v>
      </c>
      <c r="B40" s="13"/>
      <c r="C40" s="12"/>
      <c r="D40" s="14"/>
      <c r="E40" s="15"/>
      <c r="F40" s="16"/>
      <c r="G40" s="16"/>
      <c r="H40" s="18"/>
      <c r="I40" s="19"/>
      <c r="J40" s="19"/>
      <c r="K40" s="20"/>
      <c r="L40" s="21"/>
      <c r="M40" s="20"/>
      <c r="N40" s="20"/>
    </row>
    <row r="41" spans="1:14" ht="15.75" customHeight="1" x14ac:dyDescent="0.35">
      <c r="A41" s="12" t="s">
        <v>50</v>
      </c>
      <c r="B41" s="13"/>
      <c r="C41" s="12"/>
      <c r="D41" s="23">
        <f>((((((((D32)+(D33))+(D34))+(D35))+(D36))+(D37))+(D38))+(D39))+(D40)</f>
        <v>13858</v>
      </c>
      <c r="E41" s="15"/>
      <c r="F41" s="16"/>
      <c r="G41" s="16"/>
      <c r="H41" s="18"/>
      <c r="I41" s="19"/>
      <c r="J41" s="19"/>
      <c r="K41" s="20"/>
      <c r="L41" s="21"/>
      <c r="M41" s="20"/>
      <c r="N41" s="20"/>
    </row>
    <row r="42" spans="1:14" ht="15.75" customHeight="1" x14ac:dyDescent="0.35">
      <c r="A42" s="12" t="s">
        <v>51</v>
      </c>
      <c r="B42" s="13"/>
      <c r="C42" s="12"/>
      <c r="D42" s="14"/>
      <c r="E42" s="15"/>
      <c r="F42" s="16"/>
      <c r="G42" s="16"/>
      <c r="H42" s="18"/>
      <c r="I42" s="19"/>
      <c r="J42" s="19"/>
      <c r="K42" s="20"/>
      <c r="L42" s="21"/>
      <c r="M42" s="20"/>
      <c r="N42" s="20"/>
    </row>
    <row r="43" spans="1:14" ht="15.75" customHeight="1" x14ac:dyDescent="0.35">
      <c r="A43" s="12" t="s">
        <v>52</v>
      </c>
      <c r="B43" s="13"/>
      <c r="C43" s="12"/>
      <c r="D43" s="14">
        <v>0</v>
      </c>
      <c r="E43" s="15"/>
      <c r="F43" s="16"/>
      <c r="G43" s="16"/>
      <c r="H43" s="18"/>
      <c r="I43" s="19"/>
      <c r="J43" s="19"/>
      <c r="K43" s="20"/>
      <c r="L43" s="21"/>
      <c r="M43" s="20"/>
      <c r="N43" s="20"/>
    </row>
    <row r="44" spans="1:14" ht="15.75" customHeight="1" x14ac:dyDescent="0.35">
      <c r="A44" s="12" t="s">
        <v>53</v>
      </c>
      <c r="B44" s="13"/>
      <c r="C44" s="12"/>
      <c r="D44" s="14"/>
      <c r="E44" s="15"/>
      <c r="F44" s="16"/>
      <c r="G44" s="16"/>
      <c r="H44" s="18"/>
      <c r="I44" s="19"/>
      <c r="J44" s="19"/>
      <c r="K44" s="20"/>
      <c r="L44" s="21"/>
      <c r="M44" s="20"/>
      <c r="N44" s="20"/>
    </row>
    <row r="45" spans="1:14" ht="15.75" customHeight="1" x14ac:dyDescent="0.35">
      <c r="A45" s="12" t="s">
        <v>54</v>
      </c>
      <c r="B45" s="13"/>
      <c r="C45" s="12"/>
      <c r="D45" s="14">
        <v>28419.119999999999</v>
      </c>
      <c r="E45" s="15"/>
      <c r="F45" s="16"/>
      <c r="G45" s="16"/>
      <c r="H45" s="18"/>
      <c r="I45" s="19"/>
      <c r="J45" s="19"/>
      <c r="K45" s="20"/>
      <c r="L45" s="21"/>
      <c r="M45" s="20"/>
      <c r="N45" s="20"/>
    </row>
    <row r="46" spans="1:14" ht="15.75" customHeight="1" x14ac:dyDescent="0.35">
      <c r="A46" s="12" t="s">
        <v>55</v>
      </c>
      <c r="B46" s="13"/>
      <c r="C46" s="12"/>
      <c r="D46" s="22">
        <v>50</v>
      </c>
      <c r="E46" s="15"/>
      <c r="F46" s="16"/>
      <c r="G46" s="16"/>
      <c r="H46" s="18"/>
      <c r="I46" s="19"/>
      <c r="J46" s="19"/>
      <c r="K46" s="20"/>
      <c r="L46" s="21"/>
      <c r="M46" s="20"/>
      <c r="N46" s="20"/>
    </row>
    <row r="47" spans="1:14" ht="15.75" customHeight="1" x14ac:dyDescent="0.35">
      <c r="A47" s="12" t="s">
        <v>56</v>
      </c>
      <c r="B47" s="13"/>
      <c r="C47" s="12"/>
      <c r="D47" s="14"/>
      <c r="E47" s="15"/>
      <c r="F47" s="16"/>
      <c r="G47" s="16"/>
      <c r="H47" s="18"/>
      <c r="I47" s="19"/>
      <c r="J47" s="19"/>
      <c r="K47" s="20"/>
      <c r="L47" s="21"/>
      <c r="M47" s="20"/>
      <c r="N47" s="20"/>
    </row>
    <row r="48" spans="1:14" ht="15.75" customHeight="1" x14ac:dyDescent="0.35">
      <c r="A48" s="12" t="s">
        <v>57</v>
      </c>
      <c r="B48" s="13"/>
      <c r="C48" s="12"/>
      <c r="D48" s="22"/>
      <c r="E48" s="15"/>
      <c r="F48" s="16"/>
      <c r="G48" s="16"/>
      <c r="H48" s="18"/>
      <c r="I48" s="19"/>
      <c r="J48" s="19"/>
      <c r="K48" s="20"/>
      <c r="L48" s="21"/>
      <c r="M48" s="20"/>
      <c r="N48" s="20"/>
    </row>
    <row r="49" spans="1:14" ht="15.75" customHeight="1" x14ac:dyDescent="0.35">
      <c r="A49" s="12" t="s">
        <v>58</v>
      </c>
      <c r="B49" s="13"/>
      <c r="C49" s="12"/>
      <c r="D49" s="14"/>
      <c r="E49" s="15"/>
      <c r="F49" s="16"/>
      <c r="G49" s="16"/>
      <c r="H49" s="18"/>
      <c r="I49" s="19"/>
      <c r="J49" s="19"/>
      <c r="K49" s="20"/>
      <c r="L49" s="21"/>
      <c r="M49" s="20"/>
      <c r="N49" s="20"/>
    </row>
    <row r="50" spans="1:14" ht="15.75" customHeight="1" x14ac:dyDescent="0.35">
      <c r="A50" s="12" t="s">
        <v>59</v>
      </c>
      <c r="B50" s="13"/>
      <c r="C50" s="12"/>
      <c r="D50" s="23">
        <f>(((((((D42)+(D43))+(D44))+(D45))+(D46))+(D47))+(D48))+(D49)</f>
        <v>28469.119999999999</v>
      </c>
      <c r="E50" s="15"/>
      <c r="F50" s="16"/>
      <c r="G50" s="16"/>
      <c r="H50" s="18"/>
      <c r="I50" s="19"/>
      <c r="J50" s="19"/>
      <c r="K50" s="20"/>
      <c r="L50" s="21"/>
      <c r="M50" s="20"/>
      <c r="N50" s="20"/>
    </row>
    <row r="51" spans="1:14" ht="15.75" customHeight="1" x14ac:dyDescent="0.35">
      <c r="A51" s="12" t="s">
        <v>60</v>
      </c>
      <c r="B51" s="13"/>
      <c r="C51" s="12"/>
      <c r="D51" s="14"/>
      <c r="E51" s="15"/>
      <c r="F51" s="16"/>
      <c r="G51" s="16"/>
      <c r="H51" s="18"/>
      <c r="I51" s="19"/>
      <c r="J51" s="19"/>
      <c r="K51" s="20"/>
      <c r="L51" s="21"/>
      <c r="M51" s="20"/>
      <c r="N51" s="20"/>
    </row>
    <row r="52" spans="1:14" ht="15.75" customHeight="1" x14ac:dyDescent="0.35">
      <c r="A52" s="12" t="s">
        <v>61</v>
      </c>
      <c r="B52" s="13"/>
      <c r="C52" s="12"/>
      <c r="D52" s="14">
        <v>300</v>
      </c>
      <c r="E52" s="15"/>
      <c r="F52" s="16"/>
      <c r="G52" s="16"/>
      <c r="H52" s="18"/>
      <c r="I52" s="19"/>
      <c r="J52" s="19"/>
      <c r="K52" s="20"/>
      <c r="L52" s="21"/>
      <c r="M52" s="20"/>
      <c r="N52" s="20"/>
    </row>
    <row r="53" spans="1:14" ht="15.75" customHeight="1" x14ac:dyDescent="0.35">
      <c r="A53" s="12" t="s">
        <v>62</v>
      </c>
      <c r="B53" s="13"/>
      <c r="C53" s="12"/>
      <c r="D53" s="14"/>
      <c r="E53" s="15"/>
      <c r="F53" s="16"/>
      <c r="G53" s="16"/>
      <c r="H53" s="18"/>
      <c r="I53" s="19"/>
      <c r="J53" s="19"/>
      <c r="K53" s="20"/>
      <c r="L53" s="21"/>
      <c r="M53" s="20"/>
      <c r="N53" s="20"/>
    </row>
    <row r="54" spans="1:14" ht="15.75" customHeight="1" x14ac:dyDescent="0.35">
      <c r="A54" s="12" t="s">
        <v>63</v>
      </c>
      <c r="B54" s="13"/>
      <c r="C54" s="12"/>
      <c r="D54" s="14"/>
      <c r="E54" s="15"/>
      <c r="F54" s="16"/>
      <c r="G54" s="16"/>
      <c r="H54" s="18"/>
      <c r="I54" s="19"/>
      <c r="J54" s="19"/>
      <c r="K54" s="20"/>
      <c r="L54" s="21"/>
      <c r="M54" s="20"/>
      <c r="N54" s="20"/>
    </row>
    <row r="55" spans="1:14" ht="15.75" customHeight="1" x14ac:dyDescent="0.35">
      <c r="A55" s="12" t="s">
        <v>64</v>
      </c>
      <c r="B55" s="13"/>
      <c r="C55" s="12"/>
      <c r="D55" s="14"/>
      <c r="E55" s="15"/>
      <c r="F55" s="16"/>
      <c r="G55" s="16"/>
      <c r="H55" s="18"/>
      <c r="I55" s="19"/>
      <c r="J55" s="19"/>
      <c r="K55" s="20"/>
      <c r="L55" s="21"/>
      <c r="M55" s="20"/>
      <c r="N55" s="20"/>
    </row>
    <row r="56" spans="1:14" ht="15.75" customHeight="1" x14ac:dyDescent="0.35">
      <c r="A56" s="12" t="s">
        <v>65</v>
      </c>
      <c r="B56" s="13"/>
      <c r="C56" s="12"/>
      <c r="D56" s="22">
        <v>2710</v>
      </c>
      <c r="E56" s="15"/>
      <c r="F56" s="16"/>
      <c r="G56" s="16"/>
      <c r="H56" s="18"/>
      <c r="I56" s="19"/>
      <c r="J56" s="19"/>
      <c r="K56" s="20"/>
      <c r="L56" s="21"/>
      <c r="M56" s="20"/>
      <c r="N56" s="20"/>
    </row>
    <row r="57" spans="1:14" ht="15.75" customHeight="1" x14ac:dyDescent="0.35">
      <c r="A57" s="12" t="s">
        <v>66</v>
      </c>
      <c r="B57" s="13"/>
      <c r="C57" s="12"/>
      <c r="D57" s="22">
        <v>1000</v>
      </c>
      <c r="E57" s="15"/>
      <c r="F57" s="16"/>
      <c r="G57" s="16"/>
      <c r="H57" s="18"/>
      <c r="I57" s="19"/>
      <c r="J57" s="19"/>
      <c r="K57" s="20"/>
      <c r="L57" s="21"/>
      <c r="M57" s="20"/>
      <c r="N57" s="20"/>
    </row>
    <row r="58" spans="1:14" ht="15.75" customHeight="1" x14ac:dyDescent="0.35">
      <c r="A58" s="12" t="s">
        <v>67</v>
      </c>
      <c r="B58" s="13"/>
      <c r="C58" s="12"/>
      <c r="D58" s="23">
        <v>4010</v>
      </c>
      <c r="E58" s="15"/>
      <c r="F58" s="16"/>
      <c r="G58" s="16"/>
      <c r="H58" s="18"/>
      <c r="I58" s="19"/>
      <c r="J58" s="19"/>
      <c r="K58" s="20"/>
      <c r="L58" s="21"/>
      <c r="M58" s="20"/>
      <c r="N58" s="20"/>
    </row>
    <row r="59" spans="1:14" ht="15.75" customHeight="1" x14ac:dyDescent="0.35">
      <c r="A59" s="12" t="s">
        <v>68</v>
      </c>
      <c r="B59" s="13"/>
      <c r="C59" s="12"/>
      <c r="D59" s="23">
        <f>(((((D22)+(D23))+(D31))+(D41))+(D50))+(D58)</f>
        <v>47877.119999999995</v>
      </c>
      <c r="E59" s="15"/>
      <c r="F59" s="16"/>
      <c r="G59" s="16"/>
      <c r="H59" s="18"/>
      <c r="I59" s="19"/>
      <c r="J59" s="19"/>
      <c r="K59" s="20"/>
      <c r="L59" s="21"/>
      <c r="M59" s="20"/>
      <c r="N59" s="20"/>
    </row>
    <row r="60" spans="1:14" ht="15.75" customHeight="1" x14ac:dyDescent="0.35">
      <c r="A60" s="12" t="s">
        <v>69</v>
      </c>
      <c r="B60" s="13" t="s">
        <v>354</v>
      </c>
      <c r="C60" s="69" t="s">
        <v>355</v>
      </c>
      <c r="D60" s="22">
        <v>66181.119999999995</v>
      </c>
      <c r="E60" s="15"/>
      <c r="F60" s="16"/>
      <c r="G60" s="16"/>
      <c r="H60" s="18"/>
      <c r="I60" s="19"/>
      <c r="J60" s="19"/>
      <c r="K60" s="20"/>
      <c r="L60" s="21"/>
      <c r="M60" s="20"/>
      <c r="N60" s="20"/>
    </row>
    <row r="61" spans="1:14" ht="15.75" customHeight="1" x14ac:dyDescent="0.35">
      <c r="A61" s="12" t="s">
        <v>70</v>
      </c>
      <c r="B61" s="13"/>
      <c r="C61" s="12"/>
      <c r="D61" s="22">
        <v>5583.08</v>
      </c>
      <c r="E61" s="15"/>
      <c r="F61" s="16"/>
      <c r="G61" s="16"/>
      <c r="H61" s="18"/>
      <c r="I61" s="19"/>
      <c r="J61" s="19"/>
      <c r="K61" s="20"/>
      <c r="L61" s="21"/>
      <c r="M61" s="20"/>
      <c r="N61" s="20"/>
    </row>
    <row r="62" spans="1:14" ht="15.75" customHeight="1" x14ac:dyDescent="0.35">
      <c r="A62" s="12" t="s">
        <v>71</v>
      </c>
      <c r="B62" s="13"/>
      <c r="C62" s="12"/>
      <c r="D62" s="14">
        <v>1000</v>
      </c>
      <c r="E62" s="15"/>
      <c r="F62" s="16"/>
      <c r="G62" s="16"/>
      <c r="H62" s="18"/>
      <c r="I62" s="19"/>
      <c r="J62" s="19"/>
      <c r="K62" s="20"/>
      <c r="L62" s="21"/>
      <c r="M62" s="20"/>
      <c r="N62" s="20"/>
    </row>
    <row r="63" spans="1:14" ht="15.75" hidden="1" customHeight="1" x14ac:dyDescent="0.35">
      <c r="A63" s="12" t="s">
        <v>72</v>
      </c>
      <c r="B63" s="13"/>
      <c r="C63" s="12"/>
      <c r="D63" s="14"/>
      <c r="E63" s="15"/>
      <c r="F63" s="16"/>
      <c r="G63" s="16"/>
      <c r="H63" s="18"/>
      <c r="I63" s="19"/>
      <c r="J63" s="19"/>
      <c r="K63" s="20"/>
      <c r="L63" s="21"/>
      <c r="M63" s="20"/>
      <c r="N63" s="20"/>
    </row>
    <row r="64" spans="1:14" ht="15.75" hidden="1" customHeight="1" x14ac:dyDescent="0.35">
      <c r="A64" s="12" t="s">
        <v>73</v>
      </c>
      <c r="B64" s="13"/>
      <c r="C64" s="12"/>
      <c r="D64" s="14"/>
      <c r="E64" s="15"/>
      <c r="F64" s="16"/>
      <c r="G64" s="16"/>
      <c r="H64" s="18"/>
      <c r="I64" s="19"/>
      <c r="J64" s="19"/>
      <c r="K64" s="20"/>
      <c r="L64" s="21"/>
      <c r="M64" s="20"/>
      <c r="N64" s="20"/>
    </row>
    <row r="65" spans="1:14" ht="15.75" hidden="1" customHeight="1" x14ac:dyDescent="0.35">
      <c r="A65" s="12" t="s">
        <v>74</v>
      </c>
      <c r="B65" s="13"/>
      <c r="C65" s="12"/>
      <c r="D65" s="14"/>
      <c r="E65" s="15"/>
      <c r="F65" s="16"/>
      <c r="G65" s="16"/>
      <c r="H65" s="18"/>
      <c r="I65" s="19"/>
      <c r="J65" s="19"/>
      <c r="K65" s="20"/>
      <c r="L65" s="21"/>
      <c r="M65" s="20"/>
      <c r="N65" s="20"/>
    </row>
    <row r="66" spans="1:14" ht="15.75" hidden="1" customHeight="1" x14ac:dyDescent="0.35">
      <c r="A66" s="12" t="s">
        <v>75</v>
      </c>
      <c r="B66" s="13"/>
      <c r="C66" s="12"/>
      <c r="D66" s="14"/>
      <c r="E66" s="15"/>
      <c r="F66" s="16"/>
      <c r="G66" s="16"/>
      <c r="H66" s="18"/>
      <c r="I66" s="19"/>
      <c r="J66" s="19"/>
      <c r="K66" s="20"/>
      <c r="L66" s="21"/>
      <c r="M66" s="20"/>
      <c r="N66" s="20"/>
    </row>
    <row r="67" spans="1:14" ht="15.75" hidden="1" customHeight="1" x14ac:dyDescent="0.35">
      <c r="A67" s="12" t="s">
        <v>76</v>
      </c>
      <c r="B67" s="13"/>
      <c r="C67" s="12"/>
      <c r="D67" s="14"/>
      <c r="E67" s="15"/>
      <c r="F67" s="16"/>
      <c r="G67" s="16"/>
      <c r="H67" s="18"/>
      <c r="I67" s="19"/>
      <c r="J67" s="19"/>
      <c r="K67" s="20"/>
      <c r="L67" s="21"/>
      <c r="M67" s="20"/>
      <c r="N67" s="20"/>
    </row>
    <row r="68" spans="1:14" ht="15.75" hidden="1" customHeight="1" x14ac:dyDescent="0.35">
      <c r="A68" s="12" t="s">
        <v>77</v>
      </c>
      <c r="B68" s="13"/>
      <c r="C68" s="12"/>
      <c r="D68" s="14"/>
      <c r="E68" s="15"/>
      <c r="F68" s="16"/>
      <c r="G68" s="16"/>
      <c r="H68" s="18"/>
      <c r="I68" s="19"/>
      <c r="J68" s="19"/>
      <c r="K68" s="20"/>
      <c r="L68" s="21"/>
      <c r="M68" s="20"/>
      <c r="N68" s="20"/>
    </row>
    <row r="69" spans="1:14" ht="15.75" hidden="1" customHeight="1" x14ac:dyDescent="0.35">
      <c r="A69" s="12" t="s">
        <v>78</v>
      </c>
      <c r="B69" s="13"/>
      <c r="C69" s="12"/>
      <c r="D69" s="14"/>
      <c r="E69" s="15"/>
      <c r="F69" s="16"/>
      <c r="G69" s="16"/>
      <c r="H69" s="18"/>
      <c r="I69" s="19"/>
      <c r="J69" s="19"/>
      <c r="K69" s="20"/>
      <c r="L69" s="21"/>
      <c r="M69" s="20"/>
      <c r="N69" s="20"/>
    </row>
    <row r="70" spans="1:14" ht="15.75" hidden="1" customHeight="1" x14ac:dyDescent="0.35">
      <c r="A70" s="12" t="s">
        <v>79</v>
      </c>
      <c r="B70" s="13"/>
      <c r="C70" s="12"/>
      <c r="D70" s="14"/>
      <c r="E70" s="15"/>
      <c r="F70" s="16"/>
      <c r="G70" s="16"/>
      <c r="H70" s="18"/>
      <c r="I70" s="19"/>
      <c r="J70" s="19"/>
      <c r="K70" s="20"/>
      <c r="L70" s="21"/>
      <c r="M70" s="20"/>
      <c r="N70" s="20"/>
    </row>
    <row r="71" spans="1:14" ht="15.75" customHeight="1" x14ac:dyDescent="0.35">
      <c r="A71" s="12" t="s">
        <v>80</v>
      </c>
      <c r="B71" s="13"/>
      <c r="C71" s="12"/>
      <c r="D71" s="14"/>
      <c r="E71" s="15"/>
      <c r="F71" s="16"/>
      <c r="G71" s="16"/>
      <c r="H71" s="18"/>
      <c r="I71" s="19"/>
      <c r="J71" s="19"/>
      <c r="K71" s="20"/>
      <c r="L71" s="21"/>
      <c r="M71" s="20"/>
      <c r="N71" s="20"/>
    </row>
    <row r="72" spans="1:14" ht="15.75" customHeight="1" x14ac:dyDescent="0.35">
      <c r="A72" s="12" t="s">
        <v>81</v>
      </c>
      <c r="B72" s="13"/>
      <c r="C72" s="12"/>
      <c r="D72" s="14"/>
      <c r="E72" s="15"/>
      <c r="F72" s="16"/>
      <c r="G72" s="16"/>
      <c r="H72" s="18"/>
      <c r="I72" s="19"/>
      <c r="J72" s="19"/>
      <c r="K72" s="20"/>
      <c r="L72" s="21"/>
      <c r="M72" s="20"/>
      <c r="N72" s="20"/>
    </row>
    <row r="73" spans="1:14" ht="15.75" customHeight="1" x14ac:dyDescent="0.35">
      <c r="A73" s="12" t="s">
        <v>82</v>
      </c>
      <c r="B73" s="13"/>
      <c r="C73" s="12"/>
      <c r="D73" s="23">
        <f>((((((((((((((D21)+(D59))+(D60))+(D61))+(D62))+(D63))+(D64))+(D65))+(D66))+(D67))+(D68))+(D69))+(D70))+(D71))+(D72)</f>
        <v>358786.19</v>
      </c>
      <c r="E73" s="15"/>
      <c r="F73" s="16"/>
      <c r="G73" s="16"/>
      <c r="H73" s="18"/>
      <c r="I73" s="19"/>
      <c r="J73" s="19"/>
      <c r="K73" s="20"/>
      <c r="L73" s="21"/>
      <c r="M73" s="20"/>
      <c r="N73" s="20"/>
    </row>
    <row r="74" spans="1:14" ht="15.75" customHeight="1" x14ac:dyDescent="0.35">
      <c r="A74" s="12" t="s">
        <v>83</v>
      </c>
      <c r="B74" s="13"/>
      <c r="C74" s="12"/>
      <c r="D74" s="14"/>
      <c r="E74" s="15"/>
      <c r="F74" s="16"/>
      <c r="G74" s="16"/>
      <c r="H74" s="18"/>
      <c r="I74" s="19"/>
      <c r="J74" s="19"/>
      <c r="K74" s="20"/>
      <c r="L74" s="21"/>
      <c r="M74" s="20"/>
      <c r="N74" s="20"/>
    </row>
    <row r="75" spans="1:14" ht="15.75" customHeight="1" x14ac:dyDescent="0.35">
      <c r="A75" s="12" t="s">
        <v>84</v>
      </c>
      <c r="B75" s="13"/>
      <c r="C75" s="12"/>
      <c r="D75" s="14"/>
      <c r="E75" s="15"/>
      <c r="F75" s="16"/>
      <c r="G75" s="16"/>
      <c r="H75" s="18"/>
      <c r="I75" s="19"/>
      <c r="J75" s="19"/>
      <c r="K75" s="20"/>
      <c r="L75" s="21"/>
      <c r="M75" s="20"/>
      <c r="N75" s="20"/>
    </row>
    <row r="76" spans="1:14" ht="15.75" customHeight="1" x14ac:dyDescent="0.35">
      <c r="A76" s="12" t="s">
        <v>85</v>
      </c>
      <c r="B76" s="13"/>
      <c r="C76" s="12"/>
      <c r="D76" s="23">
        <f>D75</f>
        <v>0</v>
      </c>
      <c r="E76" s="15"/>
      <c r="F76" s="16"/>
      <c r="G76" s="16"/>
      <c r="H76" s="18"/>
      <c r="I76" s="19"/>
      <c r="J76" s="19"/>
      <c r="K76" s="20"/>
      <c r="L76" s="21"/>
      <c r="M76" s="20"/>
      <c r="N76" s="20"/>
    </row>
    <row r="77" spans="1:14" ht="15.75" customHeight="1" x14ac:dyDescent="0.35">
      <c r="A77" s="12" t="s">
        <v>86</v>
      </c>
      <c r="B77" s="13"/>
      <c r="C77" s="12"/>
      <c r="D77" s="23">
        <f>(D73)-(D76)</f>
        <v>358786.19</v>
      </c>
      <c r="E77" s="15"/>
      <c r="F77" s="16"/>
      <c r="G77" s="16"/>
      <c r="H77" s="18"/>
      <c r="I77" s="19"/>
      <c r="J77" s="19"/>
      <c r="K77" s="20"/>
      <c r="L77" s="21"/>
      <c r="M77" s="20"/>
      <c r="N77" s="20"/>
    </row>
    <row r="78" spans="1:14" ht="42.65" customHeight="1" x14ac:dyDescent="0.35">
      <c r="A78" s="6"/>
      <c r="B78" s="7" t="s">
        <v>351</v>
      </c>
      <c r="C78" s="6" t="s">
        <v>358</v>
      </c>
      <c r="D78" s="8" t="s">
        <v>348</v>
      </c>
      <c r="E78" s="6" t="s">
        <v>5</v>
      </c>
      <c r="F78" s="9" t="s">
        <v>6</v>
      </c>
      <c r="G78" s="10" t="s">
        <v>347</v>
      </c>
      <c r="H78" s="71" t="s">
        <v>349</v>
      </c>
      <c r="I78" s="6" t="s">
        <v>350</v>
      </c>
      <c r="J78" s="6" t="s">
        <v>357</v>
      </c>
      <c r="K78" s="6" t="s">
        <v>11</v>
      </c>
      <c r="L78" s="11" t="s">
        <v>12</v>
      </c>
    </row>
    <row r="79" spans="1:14" ht="15.75" customHeight="1" x14ac:dyDescent="0.35">
      <c r="A79" s="24"/>
      <c r="B79" s="25"/>
      <c r="C79" s="24"/>
      <c r="D79" s="26"/>
      <c r="E79" s="27"/>
      <c r="F79" s="28"/>
      <c r="G79" s="28"/>
      <c r="H79" s="28"/>
      <c r="I79" s="27"/>
      <c r="J79" s="27"/>
      <c r="L79" s="2"/>
    </row>
    <row r="80" spans="1:14" ht="15.75" hidden="1" customHeight="1" x14ac:dyDescent="0.35">
      <c r="A80" s="24" t="s">
        <v>87</v>
      </c>
      <c r="B80" s="25"/>
      <c r="C80" s="24"/>
      <c r="D80" s="29"/>
      <c r="E80" s="27"/>
      <c r="F80" s="28"/>
      <c r="G80" s="28"/>
      <c r="H80" s="28"/>
      <c r="I80" s="27"/>
      <c r="J80" s="27"/>
      <c r="L80" s="2"/>
    </row>
    <row r="81" spans="1:14" ht="15.75" customHeight="1" x14ac:dyDescent="0.35">
      <c r="A81" s="24" t="s">
        <v>88</v>
      </c>
      <c r="B81" s="25"/>
      <c r="C81" s="24"/>
      <c r="D81" s="29"/>
      <c r="E81" s="27"/>
      <c r="F81" s="28"/>
      <c r="G81" s="28"/>
      <c r="H81" s="28"/>
      <c r="I81" s="27"/>
      <c r="J81" s="27"/>
      <c r="L81" s="2"/>
    </row>
    <row r="82" spans="1:14" ht="15.75" customHeight="1" x14ac:dyDescent="0.35">
      <c r="A82" s="24" t="s">
        <v>89</v>
      </c>
      <c r="B82" s="25"/>
      <c r="C82" s="24"/>
      <c r="D82" s="29"/>
      <c r="E82" s="27"/>
      <c r="F82" s="28"/>
      <c r="G82" s="28"/>
      <c r="H82" s="28"/>
      <c r="I82" s="27"/>
      <c r="J82" s="27"/>
      <c r="L82" s="2"/>
    </row>
    <row r="83" spans="1:14" ht="15.75" customHeight="1" x14ac:dyDescent="0.35">
      <c r="A83" s="24" t="s">
        <v>90</v>
      </c>
      <c r="B83" s="25">
        <f>SUM(G83)</f>
        <v>14217.5</v>
      </c>
      <c r="C83" s="25">
        <v>14217.5</v>
      </c>
      <c r="D83" s="30">
        <v>18145</v>
      </c>
      <c r="E83" s="31">
        <f t="shared" ref="E83:E90" si="1">D83-C83</f>
        <v>3927.5</v>
      </c>
      <c r="F83" s="32">
        <f t="shared" ref="F83:F89" si="2">E83/C83</f>
        <v>0.27624406541234392</v>
      </c>
      <c r="G83" s="33">
        <v>14217.5</v>
      </c>
      <c r="H83" s="32">
        <f t="shared" ref="H83:H87" si="3">(D83-G83)/G83</f>
        <v>0.27624406541234392</v>
      </c>
      <c r="I83" s="33">
        <v>16190</v>
      </c>
      <c r="J83" s="31">
        <f t="shared" ref="J83:J89" si="4">I83-G83</f>
        <v>1972.5</v>
      </c>
      <c r="L83" s="2"/>
    </row>
    <row r="84" spans="1:14" ht="15.75" customHeight="1" x14ac:dyDescent="0.35">
      <c r="A84" s="24" t="s">
        <v>91</v>
      </c>
      <c r="B84" s="25">
        <f t="shared" ref="B84:B89" si="5">SUM(G84)</f>
        <v>1150</v>
      </c>
      <c r="C84" s="25">
        <v>1150</v>
      </c>
      <c r="D84" s="30">
        <v>1181</v>
      </c>
      <c r="E84" s="31">
        <f t="shared" si="1"/>
        <v>31</v>
      </c>
      <c r="F84" s="32">
        <f t="shared" si="2"/>
        <v>2.6956521739130435E-2</v>
      </c>
      <c r="G84" s="30">
        <f>372+778</f>
        <v>1150</v>
      </c>
      <c r="H84" s="32">
        <f t="shared" si="3"/>
        <v>2.6956521739130435E-2</v>
      </c>
      <c r="I84" s="30">
        <v>1150</v>
      </c>
      <c r="J84" s="31">
        <f t="shared" si="4"/>
        <v>0</v>
      </c>
      <c r="L84" s="2"/>
    </row>
    <row r="85" spans="1:14" ht="15.75" customHeight="1" x14ac:dyDescent="0.35">
      <c r="A85" s="24" t="s">
        <v>92</v>
      </c>
      <c r="B85" s="25">
        <f t="shared" si="5"/>
        <v>2877</v>
      </c>
      <c r="C85" s="25">
        <v>2877</v>
      </c>
      <c r="D85" s="30">
        <v>3322.13</v>
      </c>
      <c r="E85" s="31">
        <f t="shared" si="1"/>
        <v>445.13000000000011</v>
      </c>
      <c r="F85" s="32">
        <f t="shared" si="2"/>
        <v>0.15472019464720199</v>
      </c>
      <c r="G85" s="31">
        <v>2877</v>
      </c>
      <c r="H85" s="32">
        <f t="shared" si="3"/>
        <v>0.15472019464720199</v>
      </c>
      <c r="I85" s="31">
        <v>3000</v>
      </c>
      <c r="J85" s="31">
        <f t="shared" si="4"/>
        <v>123</v>
      </c>
      <c r="K85" s="35" t="s">
        <v>93</v>
      </c>
      <c r="L85" s="2"/>
    </row>
    <row r="86" spans="1:14" ht="15.75" customHeight="1" x14ac:dyDescent="0.35">
      <c r="A86" s="24" t="s">
        <v>94</v>
      </c>
      <c r="B86" s="25">
        <f t="shared" si="5"/>
        <v>1113</v>
      </c>
      <c r="C86" s="25">
        <v>1113</v>
      </c>
      <c r="D86" s="30">
        <v>1204.97</v>
      </c>
      <c r="E86" s="31">
        <f t="shared" si="1"/>
        <v>91.970000000000027</v>
      </c>
      <c r="F86" s="32">
        <f t="shared" si="2"/>
        <v>8.2632524707996424E-2</v>
      </c>
      <c r="G86" s="31">
        <v>1113</v>
      </c>
      <c r="H86" s="32">
        <f t="shared" si="3"/>
        <v>8.2632524707996424E-2</v>
      </c>
      <c r="I86" s="31">
        <v>1113</v>
      </c>
      <c r="J86" s="31">
        <f t="shared" si="4"/>
        <v>0</v>
      </c>
      <c r="L86" s="2"/>
    </row>
    <row r="87" spans="1:14" ht="15.75" customHeight="1" x14ac:dyDescent="0.35">
      <c r="A87" s="24" t="s">
        <v>356</v>
      </c>
      <c r="B87" s="25">
        <f t="shared" si="5"/>
        <v>1750</v>
      </c>
      <c r="C87" s="25">
        <v>1750</v>
      </c>
      <c r="D87" s="30">
        <v>965.44</v>
      </c>
      <c r="E87" s="31">
        <f t="shared" si="1"/>
        <v>-784.56</v>
      </c>
      <c r="F87" s="32">
        <f t="shared" si="2"/>
        <v>-0.44832</v>
      </c>
      <c r="G87" s="31">
        <v>1750</v>
      </c>
      <c r="H87" s="32">
        <f t="shared" si="3"/>
        <v>-0.44832</v>
      </c>
      <c r="I87" s="31">
        <v>1750</v>
      </c>
      <c r="J87" s="31">
        <f t="shared" si="4"/>
        <v>0</v>
      </c>
      <c r="L87" s="2"/>
    </row>
    <row r="88" spans="1:14" ht="15.75" hidden="1" customHeight="1" x14ac:dyDescent="0.35">
      <c r="A88" s="24" t="s">
        <v>96</v>
      </c>
      <c r="B88" s="25">
        <f t="shared" si="5"/>
        <v>0</v>
      </c>
      <c r="C88" s="25">
        <v>0</v>
      </c>
      <c r="D88" s="29">
        <v>0</v>
      </c>
      <c r="E88" s="31">
        <f t="shared" si="1"/>
        <v>0</v>
      </c>
      <c r="F88" s="32" t="e">
        <f t="shared" si="2"/>
        <v>#DIV/0!</v>
      </c>
      <c r="G88" s="31"/>
      <c r="H88" s="32"/>
      <c r="I88" s="31"/>
      <c r="J88" s="31">
        <f t="shared" si="4"/>
        <v>0</v>
      </c>
      <c r="L88" s="2"/>
    </row>
    <row r="89" spans="1:14" ht="15.75" customHeight="1" x14ac:dyDescent="0.35">
      <c r="A89" s="24" t="s">
        <v>97</v>
      </c>
      <c r="B89" s="25">
        <f t="shared" si="5"/>
        <v>375</v>
      </c>
      <c r="C89" s="25">
        <v>375</v>
      </c>
      <c r="D89" s="30">
        <v>380.22</v>
      </c>
      <c r="E89" s="31">
        <f t="shared" si="1"/>
        <v>5.2200000000000273</v>
      </c>
      <c r="F89" s="32">
        <f t="shared" si="2"/>
        <v>1.3920000000000073E-2</v>
      </c>
      <c r="G89" s="31">
        <v>375</v>
      </c>
      <c r="H89" s="32">
        <f t="shared" ref="H89:H91" si="6">(D89-G89)/G89</f>
        <v>1.3920000000000073E-2</v>
      </c>
      <c r="I89" s="31"/>
      <c r="J89" s="31">
        <f t="shared" si="4"/>
        <v>-375</v>
      </c>
      <c r="L89" s="2"/>
    </row>
    <row r="90" spans="1:14" ht="15.75" customHeight="1" x14ac:dyDescent="0.35">
      <c r="A90" s="24" t="s">
        <v>98</v>
      </c>
      <c r="B90" s="25">
        <f>SUM(G90)</f>
        <v>1200</v>
      </c>
      <c r="C90" s="25">
        <v>1200</v>
      </c>
      <c r="D90" s="30">
        <v>1328.37</v>
      </c>
      <c r="E90" s="31">
        <f t="shared" si="1"/>
        <v>128.36999999999989</v>
      </c>
      <c r="F90" s="32"/>
      <c r="G90" s="31">
        <v>1200</v>
      </c>
      <c r="H90" s="32">
        <f t="shared" si="6"/>
        <v>0.1069749999999999</v>
      </c>
      <c r="I90" s="31">
        <v>1200</v>
      </c>
      <c r="J90" s="31"/>
      <c r="K90" s="35" t="s">
        <v>99</v>
      </c>
      <c r="L90" s="2"/>
    </row>
    <row r="91" spans="1:14" ht="15.75" customHeight="1" x14ac:dyDescent="0.35">
      <c r="A91" s="36" t="s">
        <v>100</v>
      </c>
      <c r="B91" s="37">
        <f>SUM(B83:B90)</f>
        <v>22682.5</v>
      </c>
      <c r="C91" s="37">
        <f>SUM(C83:C90)</f>
        <v>22682.5</v>
      </c>
      <c r="D91" s="38">
        <f>SUM(D82:D90)</f>
        <v>26527.13</v>
      </c>
      <c r="E91" s="39">
        <f>D91-C91</f>
        <v>3844.630000000001</v>
      </c>
      <c r="F91" s="40">
        <f>E91/C91</f>
        <v>0.16949763033175361</v>
      </c>
      <c r="G91" s="39">
        <f>SUM(G83:G90)</f>
        <v>22682.5</v>
      </c>
      <c r="H91" s="40">
        <f t="shared" si="6"/>
        <v>0.16949763033175361</v>
      </c>
      <c r="I91" s="39">
        <f>SUM(I83:I90)</f>
        <v>24403</v>
      </c>
      <c r="J91" s="41">
        <f>I91-G91</f>
        <v>1720.5</v>
      </c>
      <c r="K91" s="42"/>
      <c r="L91" s="43"/>
      <c r="M91" s="42"/>
      <c r="N91" s="42"/>
    </row>
    <row r="92" spans="1:14" ht="15.75" customHeight="1" x14ac:dyDescent="0.35">
      <c r="A92" s="24"/>
      <c r="B92" s="25"/>
      <c r="C92" s="24"/>
      <c r="D92" s="26"/>
      <c r="E92" s="27"/>
      <c r="F92" s="28"/>
      <c r="G92" s="27"/>
      <c r="H92" s="28"/>
      <c r="I92" s="27"/>
      <c r="J92" s="27"/>
      <c r="L92" s="2"/>
    </row>
    <row r="93" spans="1:14" ht="15.75" customHeight="1" x14ac:dyDescent="0.35">
      <c r="A93" s="24" t="s">
        <v>101</v>
      </c>
      <c r="B93" s="25"/>
      <c r="C93" s="24"/>
      <c r="D93" s="29"/>
      <c r="E93" s="27"/>
      <c r="F93" s="28"/>
      <c r="G93" s="27"/>
      <c r="H93" s="28"/>
      <c r="I93" s="27"/>
      <c r="J93" s="27"/>
      <c r="L93" s="2"/>
    </row>
    <row r="94" spans="1:14" ht="15.75" customHeight="1" x14ac:dyDescent="0.35">
      <c r="A94" s="24" t="s">
        <v>102</v>
      </c>
      <c r="B94" s="25">
        <f>SUM(G94)</f>
        <v>1000</v>
      </c>
      <c r="C94" s="25">
        <f>1*B94</f>
        <v>1000</v>
      </c>
      <c r="D94" s="30">
        <v>568.55999999999995</v>
      </c>
      <c r="E94" s="31">
        <f t="shared" ref="E94:E99" si="7">D94-C94</f>
        <v>-431.44000000000005</v>
      </c>
      <c r="F94" s="32">
        <f t="shared" ref="F94:F99" si="8">E94/C94</f>
        <v>-0.43144000000000005</v>
      </c>
      <c r="G94" s="31">
        <v>1000</v>
      </c>
      <c r="H94" s="32">
        <f t="shared" ref="H94:H97" si="9">(D94-G94)/G94</f>
        <v>-0.43144000000000005</v>
      </c>
      <c r="I94" s="31">
        <v>1000</v>
      </c>
      <c r="J94" s="31">
        <f t="shared" ref="J94:J99" si="10">I94-G94</f>
        <v>0</v>
      </c>
      <c r="L94" s="2"/>
    </row>
    <row r="95" spans="1:14" ht="15.75" hidden="1" customHeight="1" x14ac:dyDescent="0.35">
      <c r="A95" s="24" t="s">
        <v>103</v>
      </c>
      <c r="B95" s="25">
        <f t="shared" ref="B95:B98" si="11">SUM(G95)</f>
        <v>0</v>
      </c>
      <c r="C95" s="25">
        <f>1*B95</f>
        <v>0</v>
      </c>
      <c r="D95" s="29">
        <v>381.4</v>
      </c>
      <c r="E95" s="31">
        <f t="shared" si="7"/>
        <v>381.4</v>
      </c>
      <c r="F95" s="32" t="e">
        <f t="shared" si="8"/>
        <v>#DIV/0!</v>
      </c>
      <c r="G95" s="31">
        <v>0</v>
      </c>
      <c r="H95" s="32" t="e">
        <f t="shared" si="9"/>
        <v>#DIV/0!</v>
      </c>
      <c r="I95" s="31"/>
      <c r="J95" s="31">
        <f t="shared" si="10"/>
        <v>0</v>
      </c>
      <c r="L95" s="2"/>
    </row>
    <row r="96" spans="1:14" ht="15.75" customHeight="1" x14ac:dyDescent="0.35">
      <c r="A96" s="24" t="s">
        <v>104</v>
      </c>
      <c r="B96" s="25">
        <f t="shared" si="11"/>
        <v>300</v>
      </c>
      <c r="C96" s="25">
        <f>1*B96</f>
        <v>300</v>
      </c>
      <c r="D96" s="29">
        <v>381.4</v>
      </c>
      <c r="E96" s="31">
        <f t="shared" si="7"/>
        <v>81.399999999999977</v>
      </c>
      <c r="F96" s="32">
        <f t="shared" si="8"/>
        <v>0.27133333333333326</v>
      </c>
      <c r="G96" s="31">
        <v>300</v>
      </c>
      <c r="H96" s="32">
        <f t="shared" si="9"/>
        <v>0.27133333333333326</v>
      </c>
      <c r="I96" s="31">
        <v>450</v>
      </c>
      <c r="J96" s="31">
        <f t="shared" si="10"/>
        <v>150</v>
      </c>
      <c r="L96" s="2"/>
    </row>
    <row r="97" spans="1:14" ht="15.75" customHeight="1" x14ac:dyDescent="0.35">
      <c r="A97" s="24" t="s">
        <v>105</v>
      </c>
      <c r="B97" s="25">
        <f t="shared" si="11"/>
        <v>0</v>
      </c>
      <c r="C97" s="25">
        <f>1*B97</f>
        <v>0</v>
      </c>
      <c r="D97" s="29">
        <v>0</v>
      </c>
      <c r="E97" s="31">
        <f t="shared" si="7"/>
        <v>0</v>
      </c>
      <c r="F97" s="32" t="e">
        <f t="shared" si="8"/>
        <v>#DIV/0!</v>
      </c>
      <c r="G97" s="31">
        <v>0</v>
      </c>
      <c r="H97" s="32" t="e">
        <f t="shared" si="9"/>
        <v>#DIV/0!</v>
      </c>
      <c r="I97" s="31">
        <v>0</v>
      </c>
      <c r="J97" s="31">
        <f t="shared" si="10"/>
        <v>0</v>
      </c>
      <c r="L97" s="2"/>
    </row>
    <row r="98" spans="1:14" ht="15.75" customHeight="1" x14ac:dyDescent="0.35">
      <c r="A98" s="24" t="s">
        <v>106</v>
      </c>
      <c r="B98" s="25">
        <f t="shared" si="11"/>
        <v>0</v>
      </c>
      <c r="C98" s="25">
        <f>(11/12)*B98</f>
        <v>0</v>
      </c>
      <c r="D98" s="29">
        <v>0</v>
      </c>
      <c r="E98" s="31">
        <f t="shared" si="7"/>
        <v>0</v>
      </c>
      <c r="F98" s="32" t="e">
        <f t="shared" si="8"/>
        <v>#DIV/0!</v>
      </c>
      <c r="G98" s="31">
        <v>0</v>
      </c>
      <c r="H98" s="32">
        <v>0</v>
      </c>
      <c r="I98" s="31">
        <v>0</v>
      </c>
      <c r="J98" s="31">
        <f t="shared" si="10"/>
        <v>0</v>
      </c>
      <c r="L98" s="2"/>
    </row>
    <row r="99" spans="1:14" ht="15.75" customHeight="1" x14ac:dyDescent="0.35">
      <c r="A99" s="36" t="s">
        <v>107</v>
      </c>
      <c r="B99" s="37">
        <f>SUM(B94:B98)</f>
        <v>1300</v>
      </c>
      <c r="C99" s="37">
        <f>1*B99</f>
        <v>1300</v>
      </c>
      <c r="D99" s="38">
        <f>SUM(D94:D98)</f>
        <v>1331.36</v>
      </c>
      <c r="E99" s="39">
        <f t="shared" si="7"/>
        <v>31.3599999999999</v>
      </c>
      <c r="F99" s="40">
        <f t="shared" si="8"/>
        <v>2.4123076923076848E-2</v>
      </c>
      <c r="G99" s="39">
        <f>SUM(G94:G98)</f>
        <v>1300</v>
      </c>
      <c r="H99" s="40">
        <f>(D99-G99)/G99</f>
        <v>2.4123076923076848E-2</v>
      </c>
      <c r="I99" s="39">
        <f>SUM(I94:I98)</f>
        <v>1450</v>
      </c>
      <c r="J99" s="39">
        <f t="shared" si="10"/>
        <v>150</v>
      </c>
      <c r="K99" s="42"/>
      <c r="L99" s="43"/>
      <c r="M99" s="42"/>
      <c r="N99" s="42"/>
    </row>
    <row r="100" spans="1:14" ht="15.75" customHeight="1" x14ac:dyDescent="0.35">
      <c r="A100" s="24"/>
      <c r="B100" s="25"/>
      <c r="C100" s="24"/>
      <c r="D100" s="26"/>
      <c r="E100" s="27"/>
      <c r="F100" s="28"/>
      <c r="G100" s="27"/>
      <c r="H100" s="28"/>
      <c r="I100" s="27"/>
      <c r="J100" s="27"/>
      <c r="L100" s="2"/>
    </row>
    <row r="101" spans="1:14" ht="15.75" customHeight="1" x14ac:dyDescent="0.35">
      <c r="A101" s="24" t="s">
        <v>108</v>
      </c>
      <c r="B101" s="25"/>
      <c r="C101" s="24"/>
      <c r="D101" s="29"/>
      <c r="E101" s="27"/>
      <c r="F101" s="28"/>
      <c r="G101" s="27"/>
      <c r="H101" s="28"/>
      <c r="I101" s="27"/>
      <c r="J101" s="27"/>
      <c r="L101" s="2"/>
    </row>
    <row r="102" spans="1:14" ht="15.75" customHeight="1" x14ac:dyDescent="0.35">
      <c r="A102" s="24" t="s">
        <v>109</v>
      </c>
      <c r="B102" s="25">
        <f>SUM(G102)</f>
        <v>9500</v>
      </c>
      <c r="C102" s="25">
        <f>1*B102</f>
        <v>9500</v>
      </c>
      <c r="D102" s="30">
        <v>8228.9</v>
      </c>
      <c r="E102" s="31">
        <f t="shared" ref="E102:E107" si="12">D102-C102</f>
        <v>-1271.1000000000004</v>
      </c>
      <c r="F102" s="32">
        <f t="shared" ref="F102:F107" si="13">E102/C102</f>
        <v>-0.13380000000000003</v>
      </c>
      <c r="G102" s="31">
        <v>9500</v>
      </c>
      <c r="H102" s="32">
        <f t="shared" ref="H102:H107" si="14">(D102-G102)/G102</f>
        <v>-0.13380000000000003</v>
      </c>
      <c r="I102" s="31">
        <v>9500</v>
      </c>
      <c r="J102" s="31">
        <f t="shared" ref="J102:J107" si="15">I102-G102</f>
        <v>0</v>
      </c>
      <c r="L102" s="2"/>
    </row>
    <row r="103" spans="1:14" ht="15.75" customHeight="1" x14ac:dyDescent="0.35">
      <c r="A103" s="24" t="s">
        <v>110</v>
      </c>
      <c r="B103" s="25">
        <f t="shared" ref="B103:B106" si="16">SUM(G103)</f>
        <v>11000</v>
      </c>
      <c r="C103" s="25">
        <f>1*B103</f>
        <v>11000</v>
      </c>
      <c r="D103" s="30">
        <v>7799.39</v>
      </c>
      <c r="E103" s="31">
        <f t="shared" si="12"/>
        <v>-3200.6099999999997</v>
      </c>
      <c r="F103" s="32">
        <f t="shared" si="13"/>
        <v>-0.29096454545454542</v>
      </c>
      <c r="G103" s="31">
        <v>11000</v>
      </c>
      <c r="H103" s="32">
        <f t="shared" si="14"/>
        <v>-0.29096454545454542</v>
      </c>
      <c r="I103" s="31">
        <v>11000</v>
      </c>
      <c r="J103" s="31">
        <f t="shared" si="15"/>
        <v>0</v>
      </c>
      <c r="K103" s="35" t="s">
        <v>111</v>
      </c>
      <c r="L103" s="2" t="s">
        <v>112</v>
      </c>
    </row>
    <row r="104" spans="1:14" ht="15.75" customHeight="1" x14ac:dyDescent="0.35">
      <c r="A104" s="24" t="s">
        <v>113</v>
      </c>
      <c r="B104" s="25">
        <f t="shared" si="16"/>
        <v>1500</v>
      </c>
      <c r="C104" s="25">
        <f>1*B104</f>
        <v>1500</v>
      </c>
      <c r="D104" s="30">
        <v>1418.4</v>
      </c>
      <c r="E104" s="31">
        <f t="shared" si="12"/>
        <v>-81.599999999999909</v>
      </c>
      <c r="F104" s="32">
        <f t="shared" si="13"/>
        <v>-5.4399999999999941E-2</v>
      </c>
      <c r="G104" s="31">
        <v>1500</v>
      </c>
      <c r="H104" s="32">
        <f t="shared" si="14"/>
        <v>-5.4399999999999941E-2</v>
      </c>
      <c r="I104" s="31">
        <v>1500</v>
      </c>
      <c r="J104" s="31">
        <f t="shared" si="15"/>
        <v>0</v>
      </c>
      <c r="L104" s="2"/>
    </row>
    <row r="105" spans="1:14" ht="15.75" customHeight="1" x14ac:dyDescent="0.35">
      <c r="A105" s="24" t="s">
        <v>114</v>
      </c>
      <c r="B105" s="25">
        <f t="shared" si="16"/>
        <v>2400</v>
      </c>
      <c r="C105" s="25">
        <f>1*B105</f>
        <v>2400</v>
      </c>
      <c r="D105" s="30">
        <v>1931.98</v>
      </c>
      <c r="E105" s="31">
        <f t="shared" si="12"/>
        <v>-468.02</v>
      </c>
      <c r="F105" s="32">
        <f t="shared" si="13"/>
        <v>-0.19500833333333334</v>
      </c>
      <c r="G105" s="31">
        <v>2400</v>
      </c>
      <c r="H105" s="32">
        <f t="shared" si="14"/>
        <v>-0.19500833333333334</v>
      </c>
      <c r="I105" s="31">
        <v>2400</v>
      </c>
      <c r="J105" s="31">
        <f t="shared" si="15"/>
        <v>0</v>
      </c>
      <c r="L105" s="2"/>
    </row>
    <row r="106" spans="1:14" ht="15.75" customHeight="1" x14ac:dyDescent="0.35">
      <c r="A106" s="24" t="s">
        <v>115</v>
      </c>
      <c r="B106" s="25">
        <f t="shared" si="16"/>
        <v>2000</v>
      </c>
      <c r="C106" s="25">
        <f>1*B106</f>
        <v>2000</v>
      </c>
      <c r="D106" s="30">
        <v>1845.92</v>
      </c>
      <c r="E106" s="31">
        <f t="shared" si="12"/>
        <v>-154.07999999999993</v>
      </c>
      <c r="F106" s="32">
        <f t="shared" si="13"/>
        <v>-7.703999999999997E-2</v>
      </c>
      <c r="G106" s="31">
        <v>2000</v>
      </c>
      <c r="H106" s="32">
        <f t="shared" si="14"/>
        <v>-7.703999999999997E-2</v>
      </c>
      <c r="I106" s="31">
        <v>2000</v>
      </c>
      <c r="J106" s="31">
        <f t="shared" si="15"/>
        <v>0</v>
      </c>
      <c r="L106" s="2"/>
    </row>
    <row r="107" spans="1:14" ht="15.75" customHeight="1" x14ac:dyDescent="0.35">
      <c r="A107" s="36" t="s">
        <v>116</v>
      </c>
      <c r="B107" s="37">
        <f t="shared" ref="B107:C107" si="17">SUM(B102:B106)</f>
        <v>26400</v>
      </c>
      <c r="C107" s="37">
        <f t="shared" si="17"/>
        <v>26400</v>
      </c>
      <c r="D107" s="38">
        <f>SUM(D102:D106)</f>
        <v>21224.590000000004</v>
      </c>
      <c r="E107" s="39">
        <f t="shared" si="12"/>
        <v>-5175.4099999999962</v>
      </c>
      <c r="F107" s="40">
        <f t="shared" si="13"/>
        <v>-0.19603825757575744</v>
      </c>
      <c r="G107" s="39">
        <f>SUM(G102:G106)</f>
        <v>26400</v>
      </c>
      <c r="H107" s="40">
        <f t="shared" si="14"/>
        <v>-0.19603825757575744</v>
      </c>
      <c r="I107" s="39">
        <f>SUM(I102:I106)</f>
        <v>26400</v>
      </c>
      <c r="J107" s="39">
        <f t="shared" si="15"/>
        <v>0</v>
      </c>
      <c r="K107" s="42"/>
      <c r="L107" s="43"/>
      <c r="M107" s="42"/>
      <c r="N107" s="42"/>
    </row>
    <row r="108" spans="1:14" ht="15.75" customHeight="1" x14ac:dyDescent="0.35">
      <c r="A108" s="24"/>
      <c r="B108" s="25"/>
      <c r="C108" s="24"/>
      <c r="D108" s="26"/>
      <c r="E108" s="27"/>
      <c r="F108" s="28"/>
      <c r="G108" s="27"/>
      <c r="H108" s="28"/>
      <c r="I108" s="27"/>
      <c r="J108" s="27"/>
      <c r="L108" s="2"/>
    </row>
    <row r="109" spans="1:14" ht="15.75" customHeight="1" x14ac:dyDescent="0.35">
      <c r="A109" s="24" t="s">
        <v>117</v>
      </c>
      <c r="B109" s="25"/>
      <c r="C109" s="24"/>
      <c r="D109" s="29"/>
      <c r="E109" s="27"/>
      <c r="F109" s="28"/>
      <c r="G109" s="27"/>
      <c r="H109" s="28"/>
      <c r="I109" s="27"/>
      <c r="J109" s="27"/>
      <c r="L109" s="2"/>
    </row>
    <row r="110" spans="1:14" ht="15.75" customHeight="1" x14ac:dyDescent="0.35">
      <c r="A110" s="24" t="s">
        <v>118</v>
      </c>
      <c r="B110" s="25">
        <f>SUM(G110)</f>
        <v>2650</v>
      </c>
      <c r="C110" s="25">
        <f>1*B110</f>
        <v>2650</v>
      </c>
      <c r="D110" s="30">
        <v>3213.36</v>
      </c>
      <c r="E110" s="31">
        <f>D110-C110</f>
        <v>563.36000000000013</v>
      </c>
      <c r="F110" s="32">
        <f>E110/C110</f>
        <v>0.21258867924528307</v>
      </c>
      <c r="G110" s="31">
        <v>2650</v>
      </c>
      <c r="H110" s="32">
        <f t="shared" ref="H110:H111" si="18">(D110-G110)/G110</f>
        <v>0.21258867924528307</v>
      </c>
      <c r="I110" s="31">
        <v>3300</v>
      </c>
      <c r="J110" s="31">
        <f t="shared" ref="J110:J113" si="19">I110-G110</f>
        <v>650</v>
      </c>
      <c r="L110" s="2"/>
    </row>
    <row r="111" spans="1:14" ht="15.75" customHeight="1" x14ac:dyDescent="0.35">
      <c r="A111" s="24" t="s">
        <v>119</v>
      </c>
      <c r="B111" s="25">
        <f t="shared" ref="B111:B112" si="20">SUM(G111)</f>
        <v>12880</v>
      </c>
      <c r="C111" s="25">
        <f>1*B111</f>
        <v>12880</v>
      </c>
      <c r="D111" s="30">
        <v>17485.25</v>
      </c>
      <c r="E111" s="31">
        <f>D111-C111</f>
        <v>4605.25</v>
      </c>
      <c r="F111" s="32">
        <f>E111/C111</f>
        <v>0.3575504658385093</v>
      </c>
      <c r="G111" s="31">
        <v>12880</v>
      </c>
      <c r="H111" s="32">
        <f t="shared" si="18"/>
        <v>0.3575504658385093</v>
      </c>
      <c r="I111" s="31">
        <v>14650</v>
      </c>
      <c r="J111" s="31">
        <f t="shared" si="19"/>
        <v>1770</v>
      </c>
      <c r="K111" s="35" t="s">
        <v>120</v>
      </c>
      <c r="L111" s="2"/>
    </row>
    <row r="112" spans="1:14" ht="15.75" hidden="1" customHeight="1" x14ac:dyDescent="0.35">
      <c r="A112" s="24" t="s">
        <v>121</v>
      </c>
      <c r="B112" s="25">
        <f t="shared" si="20"/>
        <v>0</v>
      </c>
      <c r="C112" s="25">
        <f>1*B112</f>
        <v>0</v>
      </c>
      <c r="D112" s="30">
        <v>0</v>
      </c>
      <c r="E112" s="31">
        <f>D112-C112</f>
        <v>0</v>
      </c>
      <c r="F112" s="32" t="e">
        <f>E112/C112</f>
        <v>#DIV/0!</v>
      </c>
      <c r="G112" s="31">
        <v>0</v>
      </c>
      <c r="H112" s="32">
        <v>0</v>
      </c>
      <c r="I112" s="31">
        <v>0</v>
      </c>
      <c r="J112" s="31">
        <f t="shared" si="19"/>
        <v>0</v>
      </c>
      <c r="L112" s="2"/>
    </row>
    <row r="113" spans="1:14" ht="15.75" customHeight="1" x14ac:dyDescent="0.35">
      <c r="A113" s="36" t="s">
        <v>122</v>
      </c>
      <c r="B113" s="37">
        <f>SUM(B110:B112)</f>
        <v>15530</v>
      </c>
      <c r="C113" s="37">
        <f>1*B113</f>
        <v>15530</v>
      </c>
      <c r="D113" s="38">
        <f>SUM(D109:D112)</f>
        <v>20698.61</v>
      </c>
      <c r="E113" s="39">
        <f>D113-C113</f>
        <v>5168.6100000000006</v>
      </c>
      <c r="F113" s="40">
        <f>E113/C113</f>
        <v>0.33281455247907282</v>
      </c>
      <c r="G113" s="39">
        <f>SUM(G110:G112)</f>
        <v>15530</v>
      </c>
      <c r="H113" s="40">
        <f>(D113-G113)/G113</f>
        <v>0.33281455247907282</v>
      </c>
      <c r="I113" s="39">
        <f>SUM(I110:I112)</f>
        <v>17950</v>
      </c>
      <c r="J113" s="39">
        <f t="shared" si="19"/>
        <v>2420</v>
      </c>
      <c r="K113" s="42"/>
      <c r="L113" s="43"/>
      <c r="M113" s="42"/>
      <c r="N113" s="42"/>
    </row>
    <row r="114" spans="1:14" ht="15.75" customHeight="1" x14ac:dyDescent="0.35">
      <c r="A114" s="24"/>
      <c r="B114" s="25"/>
      <c r="C114" s="24"/>
      <c r="D114" s="26"/>
      <c r="E114" s="27"/>
      <c r="F114" s="28"/>
      <c r="G114" s="27"/>
      <c r="H114" s="28"/>
      <c r="I114" s="27"/>
      <c r="J114" s="27"/>
      <c r="L114" s="2"/>
    </row>
    <row r="115" spans="1:14" ht="15.75" customHeight="1" x14ac:dyDescent="0.35">
      <c r="A115" s="24" t="s">
        <v>123</v>
      </c>
      <c r="B115" s="25"/>
      <c r="C115" s="24"/>
      <c r="D115" s="29"/>
      <c r="E115" s="27"/>
      <c r="F115" s="28"/>
      <c r="G115" s="27"/>
      <c r="H115" s="28"/>
      <c r="I115" s="27"/>
      <c r="J115" s="27"/>
      <c r="L115" s="2"/>
    </row>
    <row r="116" spans="1:14" ht="15.75" customHeight="1" x14ac:dyDescent="0.35">
      <c r="A116" s="24" t="s">
        <v>124</v>
      </c>
      <c r="B116" s="25">
        <f>SUM(G116)</f>
        <v>2000</v>
      </c>
      <c r="C116" s="25">
        <f t="shared" ref="C116:C123" si="21">1*B116</f>
        <v>2000</v>
      </c>
      <c r="D116" s="30">
        <v>1800.39</v>
      </c>
      <c r="E116" s="31">
        <f t="shared" ref="E116:E124" si="22">D116-C116</f>
        <v>-199.6099999999999</v>
      </c>
      <c r="F116" s="32">
        <f t="shared" ref="F116:F124" si="23">E116/C116</f>
        <v>-9.9804999999999949E-2</v>
      </c>
      <c r="G116" s="31">
        <v>2000</v>
      </c>
      <c r="H116" s="32">
        <f t="shared" ref="H116:H124" si="24">(D116-G116)/G116</f>
        <v>-9.9804999999999949E-2</v>
      </c>
      <c r="I116" s="31">
        <v>2000</v>
      </c>
      <c r="J116" s="31">
        <f t="shared" ref="J116:J124" si="25">I116-G116</f>
        <v>0</v>
      </c>
      <c r="L116" s="2" t="s">
        <v>125</v>
      </c>
    </row>
    <row r="117" spans="1:14" ht="15.75" customHeight="1" x14ac:dyDescent="0.35">
      <c r="A117" s="24" t="s">
        <v>126</v>
      </c>
      <c r="B117" s="25">
        <f t="shared" ref="B117:B123" si="26">SUM(G117)</f>
        <v>2000</v>
      </c>
      <c r="C117" s="25">
        <f t="shared" si="21"/>
        <v>2000</v>
      </c>
      <c r="D117" s="30">
        <v>1585.63</v>
      </c>
      <c r="E117" s="31">
        <f t="shared" si="22"/>
        <v>-414.36999999999989</v>
      </c>
      <c r="F117" s="32">
        <f t="shared" si="23"/>
        <v>-0.20718499999999995</v>
      </c>
      <c r="G117" s="31">
        <v>2000</v>
      </c>
      <c r="H117" s="32">
        <f t="shared" si="24"/>
        <v>-0.20718499999999995</v>
      </c>
      <c r="I117" s="31">
        <v>2000</v>
      </c>
      <c r="J117" s="31">
        <f t="shared" si="25"/>
        <v>0</v>
      </c>
      <c r="K117" s="35" t="s">
        <v>127</v>
      </c>
      <c r="L117" s="2"/>
    </row>
    <row r="118" spans="1:14" ht="15.75" customHeight="1" x14ac:dyDescent="0.35">
      <c r="A118" s="24" t="s">
        <v>128</v>
      </c>
      <c r="B118" s="25">
        <f t="shared" si="26"/>
        <v>0</v>
      </c>
      <c r="C118" s="25">
        <f t="shared" si="21"/>
        <v>0</v>
      </c>
      <c r="D118" s="29"/>
      <c r="E118" s="31">
        <f t="shared" si="22"/>
        <v>0</v>
      </c>
      <c r="F118" s="32" t="e">
        <f t="shared" si="23"/>
        <v>#DIV/0!</v>
      </c>
      <c r="G118" s="31">
        <v>0</v>
      </c>
      <c r="H118" s="32" t="e">
        <f t="shared" si="24"/>
        <v>#DIV/0!</v>
      </c>
      <c r="I118" s="31"/>
      <c r="J118" s="31">
        <f t="shared" si="25"/>
        <v>0</v>
      </c>
      <c r="L118" s="2"/>
    </row>
    <row r="119" spans="1:14" ht="15.75" customHeight="1" x14ac:dyDescent="0.35">
      <c r="A119" s="24" t="s">
        <v>129</v>
      </c>
      <c r="B119" s="25">
        <f t="shared" si="26"/>
        <v>2000</v>
      </c>
      <c r="C119" s="25">
        <f t="shared" si="21"/>
        <v>2000</v>
      </c>
      <c r="D119" s="29">
        <v>5181.28</v>
      </c>
      <c r="E119" s="31">
        <f t="shared" si="22"/>
        <v>3181.2799999999997</v>
      </c>
      <c r="F119" s="32">
        <f t="shared" si="23"/>
        <v>1.5906399999999998</v>
      </c>
      <c r="G119" s="31">
        <v>2000</v>
      </c>
      <c r="H119" s="32">
        <f t="shared" si="24"/>
        <v>1.5906399999999998</v>
      </c>
      <c r="I119" s="31">
        <v>4000</v>
      </c>
      <c r="J119" s="31">
        <f t="shared" si="25"/>
        <v>2000</v>
      </c>
      <c r="L119" s="2"/>
    </row>
    <row r="120" spans="1:14" ht="15.75" customHeight="1" x14ac:dyDescent="0.35">
      <c r="A120" s="24" t="s">
        <v>130</v>
      </c>
      <c r="B120" s="25">
        <f t="shared" si="26"/>
        <v>1500</v>
      </c>
      <c r="C120" s="25">
        <f t="shared" si="21"/>
        <v>1500</v>
      </c>
      <c r="D120" s="30">
        <v>1052.25</v>
      </c>
      <c r="E120" s="31">
        <f t="shared" si="22"/>
        <v>-447.75</v>
      </c>
      <c r="F120" s="32">
        <f t="shared" si="23"/>
        <v>-0.29849999999999999</v>
      </c>
      <c r="G120" s="31">
        <v>1500</v>
      </c>
      <c r="H120" s="32">
        <f t="shared" si="24"/>
        <v>-0.29849999999999999</v>
      </c>
      <c r="I120" s="31">
        <v>1500</v>
      </c>
      <c r="J120" s="31">
        <f t="shared" si="25"/>
        <v>0</v>
      </c>
      <c r="L120" s="2"/>
    </row>
    <row r="121" spans="1:14" ht="15.75" customHeight="1" x14ac:dyDescent="0.35">
      <c r="A121" s="24" t="s">
        <v>131</v>
      </c>
      <c r="B121" s="25">
        <f t="shared" si="26"/>
        <v>1000</v>
      </c>
      <c r="C121" s="25">
        <f t="shared" si="21"/>
        <v>1000</v>
      </c>
      <c r="D121" s="29">
        <v>380</v>
      </c>
      <c r="E121" s="31">
        <f t="shared" si="22"/>
        <v>-620</v>
      </c>
      <c r="F121" s="32">
        <f t="shared" si="23"/>
        <v>-0.62</v>
      </c>
      <c r="G121" s="31">
        <v>1000</v>
      </c>
      <c r="H121" s="32">
        <f t="shared" si="24"/>
        <v>-0.62</v>
      </c>
      <c r="I121" s="31">
        <v>1500</v>
      </c>
      <c r="J121" s="31">
        <f t="shared" si="25"/>
        <v>500</v>
      </c>
      <c r="L121" s="2"/>
    </row>
    <row r="122" spans="1:14" ht="15.75" customHeight="1" x14ac:dyDescent="0.35">
      <c r="A122" s="24" t="s">
        <v>132</v>
      </c>
      <c r="B122" s="25">
        <f t="shared" si="26"/>
        <v>1000</v>
      </c>
      <c r="C122" s="25">
        <f t="shared" si="21"/>
        <v>1000</v>
      </c>
      <c r="D122" s="29">
        <v>557</v>
      </c>
      <c r="E122" s="31">
        <f t="shared" si="22"/>
        <v>-443</v>
      </c>
      <c r="F122" s="32">
        <f t="shared" si="23"/>
        <v>-0.443</v>
      </c>
      <c r="G122" s="31">
        <v>1000</v>
      </c>
      <c r="H122" s="32">
        <f t="shared" si="24"/>
        <v>-0.443</v>
      </c>
      <c r="I122" s="31">
        <v>1000</v>
      </c>
      <c r="J122" s="31">
        <f t="shared" si="25"/>
        <v>0</v>
      </c>
      <c r="L122" s="2"/>
    </row>
    <row r="123" spans="1:14" ht="15.75" customHeight="1" x14ac:dyDescent="0.35">
      <c r="A123" s="24" t="s">
        <v>133</v>
      </c>
      <c r="B123" s="25">
        <f t="shared" si="26"/>
        <v>1500</v>
      </c>
      <c r="C123" s="25">
        <f t="shared" si="21"/>
        <v>1500</v>
      </c>
      <c r="D123" s="30">
        <v>3505</v>
      </c>
      <c r="E123" s="31">
        <f t="shared" si="22"/>
        <v>2005</v>
      </c>
      <c r="F123" s="32">
        <f t="shared" si="23"/>
        <v>1.3366666666666667</v>
      </c>
      <c r="G123" s="31">
        <v>1500</v>
      </c>
      <c r="H123" s="32">
        <f t="shared" si="24"/>
        <v>1.3366666666666667</v>
      </c>
      <c r="I123" s="31">
        <v>2500</v>
      </c>
      <c r="J123" s="31">
        <f t="shared" si="25"/>
        <v>1000</v>
      </c>
      <c r="L123" s="2" t="s">
        <v>134</v>
      </c>
    </row>
    <row r="124" spans="1:14" ht="15.75" customHeight="1" x14ac:dyDescent="0.35">
      <c r="A124" s="36" t="s">
        <v>135</v>
      </c>
      <c r="B124" s="37">
        <f t="shared" ref="B124:D124" si="27">SUM(B116:B123)</f>
        <v>11000</v>
      </c>
      <c r="C124" s="37">
        <f t="shared" si="27"/>
        <v>11000</v>
      </c>
      <c r="D124" s="38">
        <f t="shared" si="27"/>
        <v>14061.55</v>
      </c>
      <c r="E124" s="39">
        <f t="shared" si="22"/>
        <v>3061.5499999999993</v>
      </c>
      <c r="F124" s="40">
        <f t="shared" si="23"/>
        <v>0.27832272727272722</v>
      </c>
      <c r="G124" s="39">
        <f>SUM(G116:G123)</f>
        <v>11000</v>
      </c>
      <c r="H124" s="40">
        <f t="shared" si="24"/>
        <v>0.27832272727272722</v>
      </c>
      <c r="I124" s="39">
        <f>SUM(I116:I123)</f>
        <v>14500</v>
      </c>
      <c r="J124" s="39">
        <f t="shared" si="25"/>
        <v>3500</v>
      </c>
      <c r="K124" s="42"/>
      <c r="L124" s="43"/>
      <c r="M124" s="42"/>
      <c r="N124" s="42"/>
    </row>
    <row r="125" spans="1:14" ht="15.75" customHeight="1" x14ac:dyDescent="0.35">
      <c r="A125" s="24"/>
      <c r="B125" s="25"/>
      <c r="C125" s="24"/>
      <c r="D125" s="26"/>
      <c r="E125" s="27"/>
      <c r="F125" s="28"/>
      <c r="G125" s="27"/>
      <c r="H125" s="28"/>
      <c r="I125" s="27"/>
      <c r="J125" s="27"/>
      <c r="L125" s="2"/>
    </row>
    <row r="126" spans="1:14" ht="15.75" customHeight="1" x14ac:dyDescent="0.35">
      <c r="A126" s="24" t="s">
        <v>136</v>
      </c>
      <c r="B126" s="25"/>
      <c r="C126" s="24"/>
      <c r="D126" s="29"/>
      <c r="E126" s="27"/>
      <c r="F126" s="28"/>
      <c r="G126" s="27"/>
      <c r="H126" s="28"/>
      <c r="I126" s="27"/>
      <c r="J126" s="27"/>
      <c r="L126" s="2"/>
    </row>
    <row r="127" spans="1:14" ht="15.75" customHeight="1" x14ac:dyDescent="0.35">
      <c r="A127" s="24" t="s">
        <v>137</v>
      </c>
      <c r="B127" s="25">
        <f>SUM(G127)</f>
        <v>1500</v>
      </c>
      <c r="C127" s="25">
        <f t="shared" ref="C127:C132" si="28">1*B127</f>
        <v>1500</v>
      </c>
      <c r="D127" s="30">
        <v>1851.9</v>
      </c>
      <c r="E127" s="31">
        <f t="shared" ref="E127:E133" si="29">D127-C127</f>
        <v>351.90000000000009</v>
      </c>
      <c r="F127" s="32">
        <f t="shared" ref="F127:F133" si="30">E127/C127</f>
        <v>0.23460000000000006</v>
      </c>
      <c r="G127" s="31">
        <v>1500</v>
      </c>
      <c r="H127" s="32">
        <f t="shared" ref="H127:H133" si="31">(D127-G127)/G127</f>
        <v>0.23460000000000006</v>
      </c>
      <c r="I127" s="31">
        <v>1500</v>
      </c>
      <c r="J127" s="31">
        <f t="shared" ref="J127:J133" si="32">I127-G127</f>
        <v>0</v>
      </c>
      <c r="L127" s="2"/>
    </row>
    <row r="128" spans="1:14" ht="15.75" customHeight="1" x14ac:dyDescent="0.35">
      <c r="A128" s="24" t="s">
        <v>138</v>
      </c>
      <c r="B128" s="25">
        <f t="shared" ref="B128:B132" si="33">SUM(G128)</f>
        <v>500</v>
      </c>
      <c r="C128" s="25">
        <f t="shared" si="28"/>
        <v>500</v>
      </c>
      <c r="D128" s="30">
        <v>272</v>
      </c>
      <c r="E128" s="31">
        <f t="shared" si="29"/>
        <v>-228</v>
      </c>
      <c r="F128" s="32">
        <f t="shared" si="30"/>
        <v>-0.45600000000000002</v>
      </c>
      <c r="G128" s="31">
        <v>500</v>
      </c>
      <c r="H128" s="32">
        <f t="shared" si="31"/>
        <v>-0.45600000000000002</v>
      </c>
      <c r="I128" s="31">
        <v>500</v>
      </c>
      <c r="J128" s="31">
        <f t="shared" si="32"/>
        <v>0</v>
      </c>
      <c r="L128" s="2"/>
    </row>
    <row r="129" spans="1:14" ht="15.75" customHeight="1" x14ac:dyDescent="0.35">
      <c r="A129" s="24" t="s">
        <v>139</v>
      </c>
      <c r="B129" s="25">
        <f t="shared" si="33"/>
        <v>2700</v>
      </c>
      <c r="C129" s="25">
        <f t="shared" si="28"/>
        <v>2700</v>
      </c>
      <c r="D129" s="30">
        <v>3994.48</v>
      </c>
      <c r="E129" s="31">
        <f t="shared" si="29"/>
        <v>1294.48</v>
      </c>
      <c r="F129" s="32">
        <f t="shared" si="30"/>
        <v>0.47943703703703705</v>
      </c>
      <c r="G129" s="31">
        <v>2700</v>
      </c>
      <c r="H129" s="32">
        <f t="shared" si="31"/>
        <v>0.47943703703703705</v>
      </c>
      <c r="I129" s="31">
        <v>4000</v>
      </c>
      <c r="J129" s="31">
        <f t="shared" si="32"/>
        <v>1300</v>
      </c>
      <c r="L129" s="2"/>
    </row>
    <row r="130" spans="1:14" ht="15.75" customHeight="1" x14ac:dyDescent="0.35">
      <c r="A130" s="24" t="s">
        <v>140</v>
      </c>
      <c r="B130" s="25">
        <f t="shared" si="33"/>
        <v>4500</v>
      </c>
      <c r="C130" s="25">
        <f t="shared" si="28"/>
        <v>4500</v>
      </c>
      <c r="D130" s="30">
        <v>2907.42</v>
      </c>
      <c r="E130" s="31">
        <f t="shared" si="29"/>
        <v>-1592.58</v>
      </c>
      <c r="F130" s="32">
        <f t="shared" si="30"/>
        <v>-0.35390666666666665</v>
      </c>
      <c r="G130" s="31">
        <v>4500</v>
      </c>
      <c r="H130" s="32">
        <f t="shared" si="31"/>
        <v>-0.35390666666666665</v>
      </c>
      <c r="I130" s="31">
        <v>3500</v>
      </c>
      <c r="J130" s="31">
        <f t="shared" si="32"/>
        <v>-1000</v>
      </c>
      <c r="L130" s="2"/>
    </row>
    <row r="131" spans="1:14" ht="15.75" customHeight="1" x14ac:dyDescent="0.35">
      <c r="A131" s="24" t="s">
        <v>141</v>
      </c>
      <c r="B131" s="25">
        <f t="shared" si="33"/>
        <v>300</v>
      </c>
      <c r="C131" s="25">
        <f t="shared" si="28"/>
        <v>300</v>
      </c>
      <c r="D131" s="30">
        <v>336.45</v>
      </c>
      <c r="E131" s="31">
        <f t="shared" si="29"/>
        <v>36.449999999999989</v>
      </c>
      <c r="F131" s="32">
        <f t="shared" si="30"/>
        <v>0.12149999999999996</v>
      </c>
      <c r="G131" s="31">
        <v>300</v>
      </c>
      <c r="H131" s="32">
        <f t="shared" si="31"/>
        <v>0.12149999999999996</v>
      </c>
      <c r="I131" s="31">
        <v>300</v>
      </c>
      <c r="J131" s="31">
        <f t="shared" si="32"/>
        <v>0</v>
      </c>
      <c r="L131" s="2"/>
    </row>
    <row r="132" spans="1:14" ht="15.75" customHeight="1" x14ac:dyDescent="0.35">
      <c r="A132" s="24" t="s">
        <v>142</v>
      </c>
      <c r="B132" s="25">
        <f t="shared" si="33"/>
        <v>1000</v>
      </c>
      <c r="C132" s="25">
        <f t="shared" si="28"/>
        <v>1000</v>
      </c>
      <c r="D132" s="29">
        <v>1258.45</v>
      </c>
      <c r="E132" s="31">
        <f t="shared" si="29"/>
        <v>258.45000000000005</v>
      </c>
      <c r="F132" s="32">
        <f t="shared" si="30"/>
        <v>0.25845000000000007</v>
      </c>
      <c r="G132" s="31">
        <v>1000</v>
      </c>
      <c r="H132" s="32">
        <f t="shared" si="31"/>
        <v>0.25845000000000007</v>
      </c>
      <c r="I132" s="31">
        <v>1300</v>
      </c>
      <c r="J132" s="31">
        <f t="shared" si="32"/>
        <v>300</v>
      </c>
      <c r="L132" s="2"/>
    </row>
    <row r="133" spans="1:14" ht="15.75" customHeight="1" x14ac:dyDescent="0.35">
      <c r="A133" s="36" t="s">
        <v>143</v>
      </c>
      <c r="B133" s="37">
        <f t="shared" ref="B133:C133" si="34">SUM(B127:B132)</f>
        <v>10500</v>
      </c>
      <c r="C133" s="37">
        <f t="shared" si="34"/>
        <v>10500</v>
      </c>
      <c r="D133" s="38">
        <f>SUM(D126:D132)</f>
        <v>10620.7</v>
      </c>
      <c r="E133" s="39">
        <f t="shared" si="29"/>
        <v>120.70000000000073</v>
      </c>
      <c r="F133" s="40">
        <f t="shared" si="30"/>
        <v>1.1495238095238164E-2</v>
      </c>
      <c r="G133" s="39">
        <f>SUM(G127:G132)</f>
        <v>10500</v>
      </c>
      <c r="H133" s="40">
        <f t="shared" si="31"/>
        <v>1.1495238095238164E-2</v>
      </c>
      <c r="I133" s="39">
        <f>SUM(I127:I132)</f>
        <v>11100</v>
      </c>
      <c r="J133" s="39">
        <f t="shared" si="32"/>
        <v>600</v>
      </c>
      <c r="K133" s="42"/>
      <c r="L133" s="43"/>
      <c r="M133" s="42"/>
      <c r="N133" s="42"/>
    </row>
    <row r="134" spans="1:14" ht="15.75" customHeight="1" x14ac:dyDescent="0.35">
      <c r="A134" s="24"/>
      <c r="B134" s="25"/>
      <c r="C134" s="24"/>
      <c r="D134" s="26"/>
      <c r="E134" s="27"/>
      <c r="F134" s="28"/>
      <c r="G134" s="27"/>
      <c r="H134" s="28"/>
      <c r="I134" s="27"/>
      <c r="J134" s="27"/>
      <c r="L134" s="2"/>
    </row>
    <row r="135" spans="1:14" ht="15.75" customHeight="1" x14ac:dyDescent="0.35">
      <c r="A135" s="24" t="s">
        <v>144</v>
      </c>
      <c r="B135" s="25"/>
      <c r="C135" s="24"/>
      <c r="D135" s="29"/>
      <c r="E135" s="27"/>
      <c r="F135" s="28"/>
      <c r="G135" s="27"/>
      <c r="H135" s="28"/>
      <c r="I135" s="27"/>
      <c r="J135" s="27"/>
      <c r="L135" s="2"/>
    </row>
    <row r="136" spans="1:14" ht="15.75" customHeight="1" x14ac:dyDescent="0.35">
      <c r="A136" s="24" t="s">
        <v>145</v>
      </c>
      <c r="B136" s="25">
        <f>SUM(G136)</f>
        <v>750</v>
      </c>
      <c r="C136" s="25">
        <f>1*B136</f>
        <v>750</v>
      </c>
      <c r="D136" s="31">
        <v>497.78</v>
      </c>
      <c r="E136" s="31">
        <f t="shared" ref="E136:E145" si="35">D136-C136</f>
        <v>-252.22000000000003</v>
      </c>
      <c r="F136" s="32">
        <f t="shared" ref="F136:F145" si="36">E136/C136</f>
        <v>-0.33629333333333339</v>
      </c>
      <c r="G136" s="31">
        <v>750</v>
      </c>
      <c r="H136" s="32">
        <f t="shared" ref="H136:H139" si="37">(D136-G136)/G136</f>
        <v>-0.33629333333333339</v>
      </c>
      <c r="I136" s="31">
        <v>750</v>
      </c>
      <c r="J136" s="31">
        <f t="shared" ref="J136:J145" si="38">I136-G136</f>
        <v>0</v>
      </c>
      <c r="L136" s="2"/>
    </row>
    <row r="137" spans="1:14" ht="15.75" customHeight="1" x14ac:dyDescent="0.35">
      <c r="A137" s="24" t="s">
        <v>146</v>
      </c>
      <c r="B137" s="25">
        <f t="shared" ref="B137:B144" si="39">SUM(G137)</f>
        <v>300</v>
      </c>
      <c r="C137" s="25">
        <f>1*B137</f>
        <v>300</v>
      </c>
      <c r="D137" s="30">
        <v>399.38</v>
      </c>
      <c r="E137" s="31">
        <f t="shared" si="35"/>
        <v>99.38</v>
      </c>
      <c r="F137" s="32">
        <f t="shared" si="36"/>
        <v>0.33126666666666665</v>
      </c>
      <c r="G137" s="31">
        <v>300</v>
      </c>
      <c r="H137" s="32">
        <f t="shared" si="37"/>
        <v>0.33126666666666665</v>
      </c>
      <c r="I137" s="31">
        <v>400</v>
      </c>
      <c r="J137" s="31">
        <f t="shared" si="38"/>
        <v>100</v>
      </c>
      <c r="L137" s="2"/>
    </row>
    <row r="138" spans="1:14" ht="15.75" customHeight="1" x14ac:dyDescent="0.35">
      <c r="A138" s="24" t="s">
        <v>147</v>
      </c>
      <c r="B138" s="25">
        <f t="shared" si="39"/>
        <v>350</v>
      </c>
      <c r="C138" s="25">
        <f>1*B138</f>
        <v>350</v>
      </c>
      <c r="D138" s="29"/>
      <c r="E138" s="31">
        <f t="shared" si="35"/>
        <v>-350</v>
      </c>
      <c r="F138" s="32">
        <f t="shared" si="36"/>
        <v>-1</v>
      </c>
      <c r="G138" s="31">
        <v>350</v>
      </c>
      <c r="H138" s="32">
        <f t="shared" si="37"/>
        <v>-1</v>
      </c>
      <c r="I138" s="31">
        <v>350</v>
      </c>
      <c r="J138" s="31">
        <f t="shared" si="38"/>
        <v>0</v>
      </c>
      <c r="L138" s="2"/>
    </row>
    <row r="139" spans="1:14" ht="15.75" customHeight="1" x14ac:dyDescent="0.35">
      <c r="A139" s="24" t="s">
        <v>148</v>
      </c>
      <c r="B139" s="25">
        <f t="shared" si="39"/>
        <v>0</v>
      </c>
      <c r="C139" s="25">
        <f>1*B139</f>
        <v>0</v>
      </c>
      <c r="D139" s="30">
        <v>39.99</v>
      </c>
      <c r="E139" s="31">
        <f t="shared" si="35"/>
        <v>39.99</v>
      </c>
      <c r="F139" s="32" t="e">
        <f t="shared" si="36"/>
        <v>#DIV/0!</v>
      </c>
      <c r="G139" s="31">
        <v>0</v>
      </c>
      <c r="H139" s="32" t="e">
        <f t="shared" si="37"/>
        <v>#DIV/0!</v>
      </c>
      <c r="I139" s="31"/>
      <c r="J139" s="31">
        <f t="shared" si="38"/>
        <v>0</v>
      </c>
      <c r="L139" s="2"/>
    </row>
    <row r="140" spans="1:14" ht="15.75" customHeight="1" x14ac:dyDescent="0.35">
      <c r="A140" s="24" t="s">
        <v>149</v>
      </c>
      <c r="B140" s="25">
        <f t="shared" si="39"/>
        <v>0</v>
      </c>
      <c r="C140" s="25">
        <f>(11/12)*B140</f>
        <v>0</v>
      </c>
      <c r="D140" s="29">
        <v>0</v>
      </c>
      <c r="E140" s="31">
        <f t="shared" si="35"/>
        <v>0</v>
      </c>
      <c r="F140" s="32" t="e">
        <f t="shared" si="36"/>
        <v>#DIV/0!</v>
      </c>
      <c r="G140" s="31"/>
      <c r="H140" s="32">
        <v>0</v>
      </c>
      <c r="I140" s="31"/>
      <c r="J140" s="31">
        <f t="shared" si="38"/>
        <v>0</v>
      </c>
      <c r="L140" s="2"/>
    </row>
    <row r="141" spans="1:14" ht="15.75" customHeight="1" x14ac:dyDescent="0.35">
      <c r="A141" s="24" t="s">
        <v>150</v>
      </c>
      <c r="B141" s="25">
        <f t="shared" si="39"/>
        <v>0</v>
      </c>
      <c r="C141" s="25">
        <f>1*B141</f>
        <v>0</v>
      </c>
      <c r="D141" s="30">
        <v>1210.73</v>
      </c>
      <c r="E141" s="31">
        <f t="shared" si="35"/>
        <v>1210.73</v>
      </c>
      <c r="F141" s="32" t="e">
        <f t="shared" si="36"/>
        <v>#DIV/0!</v>
      </c>
      <c r="G141" s="31">
        <v>0</v>
      </c>
      <c r="H141" s="32">
        <f>IFERROR((D141-G141)/G141,0)</f>
        <v>0</v>
      </c>
      <c r="I141" s="31"/>
      <c r="J141" s="31">
        <f t="shared" si="38"/>
        <v>0</v>
      </c>
      <c r="L141" s="2"/>
    </row>
    <row r="142" spans="1:14" ht="15.75" customHeight="1" x14ac:dyDescent="0.35">
      <c r="A142" s="24" t="s">
        <v>151</v>
      </c>
      <c r="B142" s="25">
        <f t="shared" si="39"/>
        <v>400</v>
      </c>
      <c r="C142" s="25">
        <f>1*B142</f>
        <v>400</v>
      </c>
      <c r="D142" s="29">
        <v>280</v>
      </c>
      <c r="E142" s="31">
        <f t="shared" si="35"/>
        <v>-120</v>
      </c>
      <c r="F142" s="32">
        <f t="shared" si="36"/>
        <v>-0.3</v>
      </c>
      <c r="G142" s="31">
        <v>400</v>
      </c>
      <c r="H142" s="32">
        <f>(D142-G142)/G142</f>
        <v>-0.3</v>
      </c>
      <c r="I142" s="31">
        <v>300</v>
      </c>
      <c r="J142" s="31">
        <f t="shared" si="38"/>
        <v>-100</v>
      </c>
      <c r="L142" s="2"/>
    </row>
    <row r="143" spans="1:14" ht="15.75" customHeight="1" x14ac:dyDescent="0.35">
      <c r="A143" s="24" t="s">
        <v>152</v>
      </c>
      <c r="B143" s="25">
        <f t="shared" si="39"/>
        <v>0</v>
      </c>
      <c r="C143" s="25">
        <f>(11/12)*B143</f>
        <v>0</v>
      </c>
      <c r="D143" s="29">
        <v>0</v>
      </c>
      <c r="E143" s="31">
        <f t="shared" si="35"/>
        <v>0</v>
      </c>
      <c r="F143" s="32" t="e">
        <f t="shared" si="36"/>
        <v>#DIV/0!</v>
      </c>
      <c r="G143" s="31">
        <v>0</v>
      </c>
      <c r="H143" s="32">
        <v>0</v>
      </c>
      <c r="I143" s="31"/>
      <c r="J143" s="31">
        <f t="shared" si="38"/>
        <v>0</v>
      </c>
      <c r="L143" s="2"/>
    </row>
    <row r="144" spans="1:14" ht="15.75" customHeight="1" x14ac:dyDescent="0.35">
      <c r="A144" s="24" t="s">
        <v>153</v>
      </c>
      <c r="B144" s="25">
        <f t="shared" si="39"/>
        <v>1200</v>
      </c>
      <c r="C144" s="25">
        <f>1*B144</f>
        <v>1200</v>
      </c>
      <c r="D144" s="29">
        <v>353.74</v>
      </c>
      <c r="E144" s="31">
        <f t="shared" si="35"/>
        <v>-846.26</v>
      </c>
      <c r="F144" s="32">
        <f t="shared" si="36"/>
        <v>-0.70521666666666671</v>
      </c>
      <c r="G144" s="31">
        <v>1200</v>
      </c>
      <c r="H144" s="32">
        <f t="shared" ref="H144:H145" si="40">(D144-G144)/G144</f>
        <v>-0.70521666666666671</v>
      </c>
      <c r="I144" s="31">
        <v>1200</v>
      </c>
      <c r="J144" s="31">
        <f t="shared" si="38"/>
        <v>0</v>
      </c>
      <c r="K144" s="35" t="s">
        <v>154</v>
      </c>
      <c r="L144" s="2"/>
    </row>
    <row r="145" spans="1:14" ht="15.75" customHeight="1" x14ac:dyDescent="0.35">
      <c r="A145" s="36" t="s">
        <v>155</v>
      </c>
      <c r="B145" s="37">
        <f>SUM(B136:B144)</f>
        <v>3000</v>
      </c>
      <c r="C145" s="37">
        <f t="shared" ref="C145" si="41">SUM(C136:C144)</f>
        <v>3000</v>
      </c>
      <c r="D145" s="38">
        <f>SUM(D135:D144)</f>
        <v>2781.62</v>
      </c>
      <c r="E145" s="39">
        <f t="shared" si="35"/>
        <v>-218.38000000000011</v>
      </c>
      <c r="F145" s="40">
        <f t="shared" si="36"/>
        <v>-7.2793333333333377E-2</v>
      </c>
      <c r="G145" s="39">
        <f>SUM(G136:G144)</f>
        <v>3000</v>
      </c>
      <c r="H145" s="40">
        <f t="shared" si="40"/>
        <v>-7.2793333333333377E-2</v>
      </c>
      <c r="I145" s="39">
        <f>SUM(I136:I144)</f>
        <v>3000</v>
      </c>
      <c r="J145" s="31">
        <f t="shared" si="38"/>
        <v>0</v>
      </c>
      <c r="K145" s="42"/>
      <c r="L145" s="43"/>
      <c r="M145" s="42"/>
      <c r="N145" s="42"/>
    </row>
    <row r="146" spans="1:14" ht="15.75" customHeight="1" x14ac:dyDescent="0.35">
      <c r="A146" s="24"/>
      <c r="B146" s="25"/>
      <c r="C146" s="24"/>
      <c r="D146" s="26"/>
      <c r="E146" s="27"/>
      <c r="F146" s="28"/>
      <c r="G146" s="27"/>
      <c r="H146" s="28"/>
      <c r="I146" s="27"/>
      <c r="J146" s="27"/>
      <c r="L146" s="2"/>
    </row>
    <row r="147" spans="1:14" ht="15.75" customHeight="1" x14ac:dyDescent="0.35">
      <c r="A147" s="24" t="s">
        <v>156</v>
      </c>
      <c r="B147" s="25"/>
      <c r="C147" s="24"/>
      <c r="D147" s="29"/>
      <c r="E147" s="27"/>
      <c r="F147" s="28"/>
      <c r="G147" s="44"/>
      <c r="H147" s="32">
        <v>0</v>
      </c>
      <c r="I147" s="44"/>
      <c r="J147" s="31">
        <f t="shared" ref="J147:J154" si="42">I147-G147</f>
        <v>0</v>
      </c>
      <c r="L147" s="2"/>
    </row>
    <row r="148" spans="1:14" ht="15.75" customHeight="1" x14ac:dyDescent="0.35">
      <c r="A148" s="24" t="s">
        <v>157</v>
      </c>
      <c r="B148" s="25">
        <f>SUM(G148)</f>
        <v>500</v>
      </c>
      <c r="C148" s="25">
        <f t="shared" ref="C148:C153" si="43">1*B148</f>
        <v>500</v>
      </c>
      <c r="D148" s="29">
        <v>454.31</v>
      </c>
      <c r="E148" s="31">
        <f t="shared" ref="E148:E154" si="44">D148-C148</f>
        <v>-45.69</v>
      </c>
      <c r="F148" s="32">
        <f t="shared" ref="F148:F154" si="45">E148/C148</f>
        <v>-9.1379999999999989E-2</v>
      </c>
      <c r="G148" s="31">
        <v>500</v>
      </c>
      <c r="H148" s="32">
        <f t="shared" ref="H148:H149" si="46">IFERROR((D148-G148)/G148,0)</f>
        <v>-9.1379999999999989E-2</v>
      </c>
      <c r="I148" s="31">
        <v>1500</v>
      </c>
      <c r="J148" s="31">
        <f t="shared" si="42"/>
        <v>1000</v>
      </c>
      <c r="L148" s="2"/>
    </row>
    <row r="149" spans="1:14" ht="15.75" customHeight="1" x14ac:dyDescent="0.35">
      <c r="A149" s="24" t="s">
        <v>158</v>
      </c>
      <c r="B149" s="25">
        <f t="shared" ref="B149:B153" si="47">SUM(G149)</f>
        <v>500</v>
      </c>
      <c r="C149" s="25">
        <f t="shared" si="43"/>
        <v>500</v>
      </c>
      <c r="D149" s="29">
        <v>102.21</v>
      </c>
      <c r="E149" s="31">
        <f t="shared" si="44"/>
        <v>-397.79</v>
      </c>
      <c r="F149" s="32">
        <f t="shared" si="45"/>
        <v>-0.79558000000000006</v>
      </c>
      <c r="G149" s="31">
        <v>500</v>
      </c>
      <c r="H149" s="32">
        <f t="shared" si="46"/>
        <v>-0.79558000000000006</v>
      </c>
      <c r="I149" s="31">
        <v>500</v>
      </c>
      <c r="J149" s="31">
        <f t="shared" si="42"/>
        <v>0</v>
      </c>
      <c r="K149" s="35" t="s">
        <v>159</v>
      </c>
      <c r="L149" s="2"/>
    </row>
    <row r="150" spans="1:14" ht="15.75" hidden="1" customHeight="1" x14ac:dyDescent="0.35">
      <c r="A150" s="24" t="s">
        <v>160</v>
      </c>
      <c r="B150" s="25">
        <f t="shared" si="47"/>
        <v>0</v>
      </c>
      <c r="C150" s="25">
        <f t="shared" si="43"/>
        <v>0</v>
      </c>
      <c r="D150" s="29">
        <v>0</v>
      </c>
      <c r="E150" s="31">
        <f t="shared" si="44"/>
        <v>0</v>
      </c>
      <c r="F150" s="32" t="e">
        <f t="shared" si="45"/>
        <v>#DIV/0!</v>
      </c>
      <c r="G150" s="31">
        <v>0</v>
      </c>
      <c r="H150" s="32">
        <v>0</v>
      </c>
      <c r="I150" s="31">
        <v>0</v>
      </c>
      <c r="J150" s="31">
        <f t="shared" si="42"/>
        <v>0</v>
      </c>
      <c r="L150" s="2"/>
    </row>
    <row r="151" spans="1:14" ht="15.75" hidden="1" customHeight="1" x14ac:dyDescent="0.35">
      <c r="A151" s="24" t="s">
        <v>161</v>
      </c>
      <c r="B151" s="25">
        <f t="shared" si="47"/>
        <v>0</v>
      </c>
      <c r="C151" s="25">
        <f t="shared" si="43"/>
        <v>0</v>
      </c>
      <c r="D151" s="29">
        <v>0</v>
      </c>
      <c r="E151" s="31">
        <f t="shared" si="44"/>
        <v>0</v>
      </c>
      <c r="F151" s="32" t="e">
        <f t="shared" si="45"/>
        <v>#DIV/0!</v>
      </c>
      <c r="G151" s="31">
        <v>0</v>
      </c>
      <c r="H151" s="32">
        <v>0</v>
      </c>
      <c r="I151" s="31">
        <v>0</v>
      </c>
      <c r="J151" s="31">
        <f t="shared" si="42"/>
        <v>0</v>
      </c>
      <c r="L151" s="2"/>
    </row>
    <row r="152" spans="1:14" ht="15.75" customHeight="1" x14ac:dyDescent="0.35">
      <c r="A152" s="24" t="s">
        <v>162</v>
      </c>
      <c r="B152" s="25">
        <f t="shared" si="47"/>
        <v>0</v>
      </c>
      <c r="C152" s="25">
        <f t="shared" si="43"/>
        <v>0</v>
      </c>
      <c r="D152" s="29">
        <v>1005</v>
      </c>
      <c r="E152" s="31">
        <f t="shared" si="44"/>
        <v>1005</v>
      </c>
      <c r="F152" s="32" t="e">
        <f t="shared" si="45"/>
        <v>#DIV/0!</v>
      </c>
      <c r="G152" s="31">
        <v>0</v>
      </c>
      <c r="H152" s="32">
        <f>IFERROR((D152-G152)/G152,0)</f>
        <v>0</v>
      </c>
      <c r="I152" s="31">
        <v>0</v>
      </c>
      <c r="J152" s="31">
        <f t="shared" si="42"/>
        <v>0</v>
      </c>
      <c r="L152" s="2"/>
    </row>
    <row r="153" spans="1:14" ht="15.75" customHeight="1" x14ac:dyDescent="0.35">
      <c r="A153" s="24" t="s">
        <v>163</v>
      </c>
      <c r="B153" s="25">
        <f t="shared" si="47"/>
        <v>0</v>
      </c>
      <c r="C153" s="25">
        <f t="shared" si="43"/>
        <v>0</v>
      </c>
      <c r="D153" s="29">
        <v>175.19</v>
      </c>
      <c r="E153" s="31">
        <f t="shared" si="44"/>
        <v>175.19</v>
      </c>
      <c r="F153" s="32" t="e">
        <f t="shared" si="45"/>
        <v>#DIV/0!</v>
      </c>
      <c r="G153" s="31">
        <v>0</v>
      </c>
      <c r="H153" s="32">
        <v>0</v>
      </c>
      <c r="I153" s="31">
        <v>0</v>
      </c>
      <c r="J153" s="31">
        <f t="shared" si="42"/>
        <v>0</v>
      </c>
      <c r="L153" s="2"/>
    </row>
    <row r="154" spans="1:14" ht="15.75" customHeight="1" x14ac:dyDescent="0.35">
      <c r="A154" s="36" t="s">
        <v>164</v>
      </c>
      <c r="B154" s="37">
        <f t="shared" ref="B154:C154" si="48">SUM(B148:B153)</f>
        <v>1000</v>
      </c>
      <c r="C154" s="37">
        <f t="shared" si="48"/>
        <v>1000</v>
      </c>
      <c r="D154" s="38">
        <f>SUM(D147:D153)</f>
        <v>1736.71</v>
      </c>
      <c r="E154" s="39">
        <f t="shared" si="44"/>
        <v>736.71</v>
      </c>
      <c r="F154" s="40">
        <f t="shared" si="45"/>
        <v>0.73671000000000009</v>
      </c>
      <c r="G154" s="39">
        <f>SUM(G148:G153)</f>
        <v>1000</v>
      </c>
      <c r="H154" s="40">
        <f>(D154-G154)/G154</f>
        <v>0.73671000000000009</v>
      </c>
      <c r="I154" s="39">
        <f>SUM(I148:I153)</f>
        <v>2000</v>
      </c>
      <c r="J154" s="39">
        <f t="shared" si="42"/>
        <v>1000</v>
      </c>
      <c r="K154" s="42"/>
      <c r="L154" s="43"/>
      <c r="M154" s="42"/>
      <c r="N154" s="42"/>
    </row>
    <row r="155" spans="1:14" ht="15.75" customHeight="1" x14ac:dyDescent="0.35">
      <c r="A155" s="24"/>
      <c r="B155" s="25"/>
      <c r="C155" s="24"/>
      <c r="D155" s="26"/>
      <c r="E155" s="27"/>
      <c r="F155" s="28"/>
      <c r="G155" s="27"/>
      <c r="H155" s="28"/>
      <c r="I155" s="27"/>
      <c r="J155" s="27"/>
      <c r="L155" s="2"/>
    </row>
    <row r="156" spans="1:14" ht="15.75" customHeight="1" x14ac:dyDescent="0.35">
      <c r="A156" s="24" t="s">
        <v>165</v>
      </c>
      <c r="B156" s="25"/>
      <c r="C156" s="24"/>
      <c r="D156" s="29"/>
      <c r="E156" s="27"/>
      <c r="F156" s="28"/>
      <c r="G156" s="27"/>
      <c r="H156" s="28"/>
      <c r="I156" s="27"/>
      <c r="J156" s="27"/>
      <c r="L156" s="2"/>
    </row>
    <row r="157" spans="1:14" ht="15.75" customHeight="1" x14ac:dyDescent="0.35">
      <c r="A157" s="24" t="s">
        <v>166</v>
      </c>
      <c r="B157" s="25">
        <f>SUM(G157)</f>
        <v>1250</v>
      </c>
      <c r="C157" s="25">
        <f t="shared" ref="C157:C164" si="49">1*B157</f>
        <v>1250</v>
      </c>
      <c r="D157" s="30">
        <v>775.94</v>
      </c>
      <c r="E157" s="31">
        <f t="shared" ref="E157:E165" si="50">D157-C157</f>
        <v>-474.05999999999995</v>
      </c>
      <c r="F157" s="32">
        <f t="shared" ref="F157:F165" si="51">E157/C157</f>
        <v>-0.37924799999999997</v>
      </c>
      <c r="G157" s="31">
        <v>1250</v>
      </c>
      <c r="H157" s="32">
        <f t="shared" ref="H157:H165" si="52">(D157-G157)/G157</f>
        <v>-0.37924799999999997</v>
      </c>
      <c r="I157" s="31">
        <v>1250</v>
      </c>
      <c r="J157" s="31">
        <f t="shared" ref="J157:J165" si="53">I157-G157</f>
        <v>0</v>
      </c>
      <c r="L157" s="2"/>
    </row>
    <row r="158" spans="1:14" ht="15.75" customHeight="1" x14ac:dyDescent="0.35">
      <c r="A158" s="24" t="s">
        <v>167</v>
      </c>
      <c r="B158" s="25">
        <f t="shared" ref="B158:B164" si="54">SUM(G158)</f>
        <v>4500</v>
      </c>
      <c r="C158" s="25">
        <f t="shared" si="49"/>
        <v>4500</v>
      </c>
      <c r="D158" s="29">
        <v>3750</v>
      </c>
      <c r="E158" s="31">
        <f t="shared" si="50"/>
        <v>-750</v>
      </c>
      <c r="F158" s="32">
        <f t="shared" si="51"/>
        <v>-0.16666666666666666</v>
      </c>
      <c r="G158" s="31">
        <v>4500</v>
      </c>
      <c r="H158" s="32">
        <f t="shared" si="52"/>
        <v>-0.16666666666666666</v>
      </c>
      <c r="I158" s="31">
        <v>4500</v>
      </c>
      <c r="J158" s="31">
        <f t="shared" si="53"/>
        <v>0</v>
      </c>
      <c r="L158" s="2"/>
    </row>
    <row r="159" spans="1:14" ht="15.75" customHeight="1" x14ac:dyDescent="0.35">
      <c r="A159" s="24" t="s">
        <v>168</v>
      </c>
      <c r="B159" s="25">
        <f t="shared" si="54"/>
        <v>1250</v>
      </c>
      <c r="C159" s="25">
        <f t="shared" si="49"/>
        <v>1250</v>
      </c>
      <c r="D159" s="30">
        <v>270</v>
      </c>
      <c r="E159" s="31">
        <f t="shared" si="50"/>
        <v>-980</v>
      </c>
      <c r="F159" s="32">
        <f t="shared" si="51"/>
        <v>-0.78400000000000003</v>
      </c>
      <c r="G159" s="31">
        <v>1250</v>
      </c>
      <c r="H159" s="32">
        <f t="shared" si="52"/>
        <v>-0.78400000000000003</v>
      </c>
      <c r="I159" s="31">
        <v>1250</v>
      </c>
      <c r="J159" s="31">
        <f t="shared" si="53"/>
        <v>0</v>
      </c>
      <c r="L159" s="2"/>
    </row>
    <row r="160" spans="1:14" ht="15.75" customHeight="1" x14ac:dyDescent="0.35">
      <c r="A160" s="24" t="s">
        <v>169</v>
      </c>
      <c r="B160" s="25">
        <f t="shared" si="54"/>
        <v>450</v>
      </c>
      <c r="C160" s="25">
        <f t="shared" si="49"/>
        <v>450</v>
      </c>
      <c r="D160" s="30">
        <v>1744.5</v>
      </c>
      <c r="E160" s="31">
        <f t="shared" si="50"/>
        <v>1294.5</v>
      </c>
      <c r="F160" s="32">
        <f t="shared" si="51"/>
        <v>2.8766666666666665</v>
      </c>
      <c r="G160" s="31">
        <v>450</v>
      </c>
      <c r="H160" s="32">
        <f t="shared" si="52"/>
        <v>2.8766666666666665</v>
      </c>
      <c r="I160" s="31">
        <v>450</v>
      </c>
      <c r="J160" s="31">
        <f t="shared" si="53"/>
        <v>0</v>
      </c>
      <c r="L160" s="2"/>
    </row>
    <row r="161" spans="1:14" ht="15.75" customHeight="1" x14ac:dyDescent="0.35">
      <c r="A161" s="24" t="s">
        <v>170</v>
      </c>
      <c r="B161" s="25">
        <f t="shared" si="54"/>
        <v>2400</v>
      </c>
      <c r="C161" s="25">
        <f t="shared" si="49"/>
        <v>2400</v>
      </c>
      <c r="D161" s="30">
        <v>1569.82</v>
      </c>
      <c r="E161" s="31">
        <f t="shared" si="50"/>
        <v>-830.18000000000006</v>
      </c>
      <c r="F161" s="32">
        <f t="shared" si="51"/>
        <v>-0.34590833333333337</v>
      </c>
      <c r="G161" s="31">
        <v>2400</v>
      </c>
      <c r="H161" s="32">
        <f t="shared" si="52"/>
        <v>-0.34590833333333337</v>
      </c>
      <c r="I161" s="31">
        <v>1600</v>
      </c>
      <c r="J161" s="31">
        <f t="shared" si="53"/>
        <v>-800</v>
      </c>
      <c r="L161" s="2"/>
    </row>
    <row r="162" spans="1:14" ht="15.75" customHeight="1" x14ac:dyDescent="0.35">
      <c r="A162" s="24" t="s">
        <v>171</v>
      </c>
      <c r="B162" s="25">
        <f t="shared" si="54"/>
        <v>1000</v>
      </c>
      <c r="C162" s="25">
        <f t="shared" si="49"/>
        <v>1000</v>
      </c>
      <c r="D162" s="30">
        <v>0</v>
      </c>
      <c r="E162" s="31">
        <f t="shared" si="50"/>
        <v>-1000</v>
      </c>
      <c r="F162" s="32">
        <f t="shared" si="51"/>
        <v>-1</v>
      </c>
      <c r="G162" s="31">
        <v>1000</v>
      </c>
      <c r="H162" s="32">
        <f t="shared" si="52"/>
        <v>-1</v>
      </c>
      <c r="I162" s="31">
        <v>1000</v>
      </c>
      <c r="J162" s="31">
        <f t="shared" si="53"/>
        <v>0</v>
      </c>
      <c r="K162" s="35" t="s">
        <v>172</v>
      </c>
      <c r="L162" s="2"/>
    </row>
    <row r="163" spans="1:14" ht="15.75" customHeight="1" x14ac:dyDescent="0.35">
      <c r="A163" s="24" t="s">
        <v>173</v>
      </c>
      <c r="B163" s="25">
        <f t="shared" si="54"/>
        <v>2000</v>
      </c>
      <c r="C163" s="25">
        <f t="shared" si="49"/>
        <v>2000</v>
      </c>
      <c r="D163" s="29">
        <v>3195</v>
      </c>
      <c r="E163" s="31">
        <f t="shared" si="50"/>
        <v>1195</v>
      </c>
      <c r="F163" s="32">
        <f t="shared" si="51"/>
        <v>0.59750000000000003</v>
      </c>
      <c r="G163" s="31">
        <v>2000</v>
      </c>
      <c r="H163" s="32">
        <f t="shared" si="52"/>
        <v>0.59750000000000003</v>
      </c>
      <c r="I163" s="31">
        <v>3500</v>
      </c>
      <c r="J163" s="31">
        <f t="shared" si="53"/>
        <v>1500</v>
      </c>
      <c r="L163" s="2"/>
    </row>
    <row r="164" spans="1:14" ht="15.75" customHeight="1" x14ac:dyDescent="0.35">
      <c r="A164" s="24" t="s">
        <v>174</v>
      </c>
      <c r="B164" s="25">
        <f t="shared" si="54"/>
        <v>11000</v>
      </c>
      <c r="C164" s="25">
        <f t="shared" si="49"/>
        <v>11000</v>
      </c>
      <c r="D164" s="30">
        <v>11880</v>
      </c>
      <c r="E164" s="31">
        <f t="shared" si="50"/>
        <v>880</v>
      </c>
      <c r="F164" s="32">
        <f t="shared" si="51"/>
        <v>0.08</v>
      </c>
      <c r="G164" s="31">
        <v>11000</v>
      </c>
      <c r="H164" s="32">
        <f t="shared" si="52"/>
        <v>0.08</v>
      </c>
      <c r="I164" s="31">
        <v>11600</v>
      </c>
      <c r="J164" s="31">
        <f t="shared" si="53"/>
        <v>600</v>
      </c>
      <c r="L164" s="2"/>
    </row>
    <row r="165" spans="1:14" ht="15.75" customHeight="1" x14ac:dyDescent="0.35">
      <c r="A165" s="36" t="s">
        <v>175</v>
      </c>
      <c r="B165" s="37">
        <f t="shared" ref="B165:D165" si="55">SUM(B157:B164)</f>
        <v>23850</v>
      </c>
      <c r="C165" s="37">
        <f t="shared" si="55"/>
        <v>23850</v>
      </c>
      <c r="D165" s="38">
        <f t="shared" si="55"/>
        <v>23185.260000000002</v>
      </c>
      <c r="E165" s="39">
        <f t="shared" si="50"/>
        <v>-664.73999999999796</v>
      </c>
      <c r="F165" s="40">
        <f t="shared" si="51"/>
        <v>-2.7871698113207461E-2</v>
      </c>
      <c r="G165" s="39">
        <f>SUM(G157:G164)</f>
        <v>23850</v>
      </c>
      <c r="H165" s="40">
        <f t="shared" si="52"/>
        <v>-2.7871698113207461E-2</v>
      </c>
      <c r="I165" s="39">
        <f>SUM(I157:I164)</f>
        <v>25150</v>
      </c>
      <c r="J165" s="39">
        <f t="shared" si="53"/>
        <v>1300</v>
      </c>
      <c r="K165" s="42"/>
      <c r="L165" s="43"/>
      <c r="M165" s="42"/>
      <c r="N165" s="42"/>
    </row>
    <row r="166" spans="1:14" ht="15.75" hidden="1" customHeight="1" x14ac:dyDescent="0.35">
      <c r="A166" s="24" t="s">
        <v>176</v>
      </c>
      <c r="B166" s="25"/>
      <c r="C166" s="24"/>
      <c r="D166" s="29"/>
      <c r="E166" s="27"/>
      <c r="F166" s="28"/>
      <c r="G166" s="27"/>
      <c r="H166" s="28"/>
      <c r="I166" s="27"/>
      <c r="J166" s="27"/>
      <c r="L166" s="2"/>
    </row>
    <row r="167" spans="1:14" ht="15.75" hidden="1" customHeight="1" x14ac:dyDescent="0.35">
      <c r="A167" s="24" t="s">
        <v>177</v>
      </c>
      <c r="B167" s="25">
        <v>100</v>
      </c>
      <c r="C167" s="25">
        <f>1*B167</f>
        <v>100</v>
      </c>
      <c r="D167" s="29">
        <v>0</v>
      </c>
      <c r="E167" s="31">
        <f>D167-C167</f>
        <v>-100</v>
      </c>
      <c r="F167" s="32">
        <f>E167/C167</f>
        <v>-1</v>
      </c>
      <c r="G167" s="31">
        <v>0</v>
      </c>
      <c r="H167" s="32" t="e">
        <f t="shared" ref="H167:H170" si="56">(D167-G167)/G167</f>
        <v>#DIV/0!</v>
      </c>
      <c r="I167" s="31">
        <v>0</v>
      </c>
      <c r="J167" s="31">
        <f t="shared" ref="J167:J170" si="57">I167-G167</f>
        <v>0</v>
      </c>
      <c r="K167" s="35" t="s">
        <v>178</v>
      </c>
      <c r="L167" s="2"/>
    </row>
    <row r="168" spans="1:14" ht="15.75" hidden="1" customHeight="1" x14ac:dyDescent="0.35">
      <c r="A168" s="24" t="s">
        <v>179</v>
      </c>
      <c r="B168" s="25">
        <v>300</v>
      </c>
      <c r="C168" s="25">
        <f>1*B168</f>
        <v>300</v>
      </c>
      <c r="D168" s="29">
        <v>0</v>
      </c>
      <c r="E168" s="31">
        <f>D168-C168</f>
        <v>-300</v>
      </c>
      <c r="F168" s="32">
        <f>E168/C168</f>
        <v>-1</v>
      </c>
      <c r="G168" s="31">
        <v>0</v>
      </c>
      <c r="H168" s="32" t="e">
        <f t="shared" si="56"/>
        <v>#DIV/0!</v>
      </c>
      <c r="I168" s="31">
        <v>0</v>
      </c>
      <c r="J168" s="31">
        <f t="shared" si="57"/>
        <v>0</v>
      </c>
      <c r="L168" s="2"/>
    </row>
    <row r="169" spans="1:14" ht="15.75" hidden="1" customHeight="1" x14ac:dyDescent="0.35">
      <c r="A169" s="24" t="s">
        <v>180</v>
      </c>
      <c r="B169" s="25">
        <v>400</v>
      </c>
      <c r="C169" s="25">
        <f>1*B169</f>
        <v>400</v>
      </c>
      <c r="D169" s="29">
        <v>0</v>
      </c>
      <c r="E169" s="31">
        <f>D169-C169</f>
        <v>-400</v>
      </c>
      <c r="F169" s="32">
        <f>E169/C169</f>
        <v>-1</v>
      </c>
      <c r="G169" s="31">
        <v>0</v>
      </c>
      <c r="H169" s="32" t="e">
        <f t="shared" si="56"/>
        <v>#DIV/0!</v>
      </c>
      <c r="I169" s="31">
        <v>0</v>
      </c>
      <c r="J169" s="31">
        <f t="shared" si="57"/>
        <v>0</v>
      </c>
      <c r="L169" s="2"/>
    </row>
    <row r="170" spans="1:14" ht="15.75" hidden="1" customHeight="1" x14ac:dyDescent="0.35">
      <c r="A170" s="36" t="s">
        <v>181</v>
      </c>
      <c r="B170" s="37">
        <f>SUM(B167:B169)</f>
        <v>800</v>
      </c>
      <c r="C170" s="37">
        <f>1*B170</f>
        <v>800</v>
      </c>
      <c r="D170" s="38">
        <f>SUM(D167:D169)</f>
        <v>0</v>
      </c>
      <c r="E170" s="39">
        <f>D170-C170</f>
        <v>-800</v>
      </c>
      <c r="F170" s="40">
        <f>E170/C170</f>
        <v>-1</v>
      </c>
      <c r="G170" s="39">
        <f>SUM(G167:G169)</f>
        <v>0</v>
      </c>
      <c r="H170" s="40" t="e">
        <f t="shared" si="56"/>
        <v>#DIV/0!</v>
      </c>
      <c r="I170" s="39">
        <f>SUM(I167:I169)</f>
        <v>0</v>
      </c>
      <c r="J170" s="39">
        <f t="shared" si="57"/>
        <v>0</v>
      </c>
      <c r="K170" s="42"/>
      <c r="L170" s="43"/>
      <c r="M170" s="42"/>
      <c r="N170" s="42"/>
    </row>
    <row r="171" spans="1:14" ht="15.75" customHeight="1" x14ac:dyDescent="0.35">
      <c r="A171" s="24"/>
      <c r="B171" s="25"/>
      <c r="C171" s="24"/>
      <c r="D171" s="26"/>
      <c r="E171" s="27"/>
      <c r="F171" s="28"/>
      <c r="G171" s="27"/>
      <c r="H171" s="28"/>
      <c r="I171" s="27"/>
      <c r="J171" s="27"/>
      <c r="L171" s="2"/>
    </row>
    <row r="172" spans="1:14" ht="15.75" customHeight="1" x14ac:dyDescent="0.35">
      <c r="A172" s="24" t="s">
        <v>182</v>
      </c>
      <c r="B172" s="25"/>
      <c r="C172" s="24"/>
      <c r="D172" s="29"/>
      <c r="E172" s="27"/>
      <c r="F172" s="28"/>
      <c r="G172" s="27"/>
      <c r="H172" s="28"/>
      <c r="I172" s="27"/>
      <c r="J172" s="27"/>
      <c r="K172" s="45" t="s">
        <v>183</v>
      </c>
      <c r="L172" s="2"/>
    </row>
    <row r="173" spans="1:14" ht="15.75" customHeight="1" x14ac:dyDescent="0.35">
      <c r="A173" s="24" t="s">
        <v>184</v>
      </c>
      <c r="B173" s="25">
        <v>0</v>
      </c>
      <c r="C173" s="25">
        <f>1*B173</f>
        <v>0</v>
      </c>
      <c r="D173" s="30">
        <v>0</v>
      </c>
      <c r="E173" s="31">
        <f>D173-C173</f>
        <v>0</v>
      </c>
      <c r="F173" s="32" t="e">
        <f>E173/C173</f>
        <v>#DIV/0!</v>
      </c>
      <c r="G173" s="31">
        <v>0</v>
      </c>
      <c r="H173" s="32">
        <v>0</v>
      </c>
      <c r="I173" s="31">
        <v>0</v>
      </c>
      <c r="J173" s="31">
        <f t="shared" ref="J173:J176" si="58">I173-G173</f>
        <v>0</v>
      </c>
      <c r="L173" s="2"/>
    </row>
    <row r="174" spans="1:14" ht="15.75" customHeight="1" x14ac:dyDescent="0.35">
      <c r="A174" s="24" t="s">
        <v>185</v>
      </c>
      <c r="B174" s="25">
        <v>250</v>
      </c>
      <c r="C174" s="25">
        <f>1*B174</f>
        <v>250</v>
      </c>
      <c r="D174" s="29">
        <v>0</v>
      </c>
      <c r="E174" s="31">
        <f>D174-C174</f>
        <v>-250</v>
      </c>
      <c r="F174" s="32">
        <f>E174/C174</f>
        <v>-1</v>
      </c>
      <c r="G174" s="31">
        <v>250</v>
      </c>
      <c r="H174" s="32">
        <f t="shared" ref="H174:H176" si="59">IFERROR((D174-G174)/G174,0)</f>
        <v>-1</v>
      </c>
      <c r="I174" s="31"/>
      <c r="J174" s="31">
        <f t="shared" si="58"/>
        <v>-250</v>
      </c>
      <c r="L174" s="2"/>
    </row>
    <row r="175" spans="1:14" ht="15.75" customHeight="1" x14ac:dyDescent="0.35">
      <c r="A175" s="24" t="s">
        <v>186</v>
      </c>
      <c r="B175" s="25">
        <f>SUM(G175)</f>
        <v>0</v>
      </c>
      <c r="C175" s="25">
        <f>1*B175</f>
        <v>0</v>
      </c>
      <c r="D175" s="29">
        <v>57.6</v>
      </c>
      <c r="E175" s="31">
        <f>D175-C175</f>
        <v>57.6</v>
      </c>
      <c r="F175" s="32" t="e">
        <f>E175/C175</f>
        <v>#DIV/0!</v>
      </c>
      <c r="G175" s="31">
        <v>0</v>
      </c>
      <c r="H175" s="32">
        <f t="shared" si="59"/>
        <v>0</v>
      </c>
      <c r="I175" s="31">
        <v>0</v>
      </c>
      <c r="J175" s="31">
        <f t="shared" si="58"/>
        <v>0</v>
      </c>
      <c r="L175" s="2"/>
    </row>
    <row r="176" spans="1:14" ht="15.75" customHeight="1" x14ac:dyDescent="0.35">
      <c r="A176" s="36" t="s">
        <v>187</v>
      </c>
      <c r="B176" s="67">
        <f>SUM(B173:B175)</f>
        <v>250</v>
      </c>
      <c r="C176" s="37">
        <f>1*B176</f>
        <v>250</v>
      </c>
      <c r="D176" s="38">
        <f>SUM(D173:D175)</f>
        <v>57.6</v>
      </c>
      <c r="E176" s="39">
        <f>D176-C176</f>
        <v>-192.4</v>
      </c>
      <c r="F176" s="40">
        <f>E176/C176</f>
        <v>-0.76960000000000006</v>
      </c>
      <c r="G176" s="39">
        <f>SUM(G173:G175)</f>
        <v>250</v>
      </c>
      <c r="H176" s="32">
        <f t="shared" si="59"/>
        <v>-0.76960000000000006</v>
      </c>
      <c r="I176" s="39"/>
      <c r="J176" s="39">
        <f t="shared" si="58"/>
        <v>-250</v>
      </c>
      <c r="K176" s="42"/>
      <c r="L176" s="43"/>
      <c r="M176" s="42"/>
      <c r="N176" s="42"/>
    </row>
    <row r="177" spans="1:14" ht="15.75" customHeight="1" x14ac:dyDescent="0.35">
      <c r="A177" s="24"/>
      <c r="B177" s="25"/>
      <c r="C177" s="24"/>
      <c r="D177" s="26"/>
      <c r="E177" s="27"/>
      <c r="F177" s="28"/>
      <c r="G177" s="44"/>
      <c r="H177" s="32"/>
      <c r="I177" s="44"/>
      <c r="J177" s="44"/>
      <c r="L177" s="2"/>
    </row>
    <row r="178" spans="1:14" ht="15.75" customHeight="1" x14ac:dyDescent="0.35">
      <c r="A178" s="36" t="s">
        <v>188</v>
      </c>
      <c r="B178" s="37">
        <f>SUM(G178)</f>
        <v>500</v>
      </c>
      <c r="C178" s="37">
        <f>1*B178</f>
        <v>500</v>
      </c>
      <c r="D178" s="46">
        <v>9.51</v>
      </c>
      <c r="E178" s="39">
        <f>D178-C178</f>
        <v>-490.49</v>
      </c>
      <c r="F178" s="40">
        <f>E178/C178</f>
        <v>-0.98097999999999996</v>
      </c>
      <c r="G178" s="39">
        <v>500</v>
      </c>
      <c r="H178" s="40">
        <f>(D178-G178)/G178</f>
        <v>-0.98097999999999996</v>
      </c>
      <c r="I178" s="39">
        <v>500</v>
      </c>
      <c r="J178" s="39">
        <f>I178-G178</f>
        <v>0</v>
      </c>
      <c r="K178" s="42"/>
      <c r="L178" s="43"/>
      <c r="M178" s="42"/>
      <c r="N178" s="42"/>
    </row>
    <row r="179" spans="1:14" ht="15.75" customHeight="1" x14ac:dyDescent="0.35">
      <c r="A179" s="24"/>
      <c r="B179" s="25"/>
      <c r="C179" s="24"/>
      <c r="D179" s="29"/>
      <c r="E179" s="27"/>
      <c r="F179" s="28"/>
      <c r="G179" s="27"/>
      <c r="H179" s="28"/>
      <c r="I179" s="27"/>
      <c r="J179" s="27"/>
      <c r="L179" s="2"/>
    </row>
    <row r="180" spans="1:14" ht="15.75" customHeight="1" x14ac:dyDescent="0.35">
      <c r="A180" s="24" t="s">
        <v>189</v>
      </c>
      <c r="B180" s="25"/>
      <c r="C180" s="24"/>
      <c r="D180" s="29"/>
      <c r="E180" s="27"/>
      <c r="F180" s="28"/>
      <c r="G180" s="27"/>
      <c r="H180" s="28"/>
      <c r="I180" s="27"/>
      <c r="J180" s="27"/>
      <c r="L180" s="2"/>
    </row>
    <row r="181" spans="1:14" ht="15.75" customHeight="1" x14ac:dyDescent="0.35">
      <c r="A181" s="24" t="s">
        <v>190</v>
      </c>
      <c r="B181" s="25">
        <f>SUM(G181)</f>
        <v>160</v>
      </c>
      <c r="C181" s="25">
        <f>1*B181</f>
        <v>160</v>
      </c>
      <c r="D181" s="30">
        <v>119</v>
      </c>
      <c r="E181" s="31">
        <f>D181-C181</f>
        <v>-41</v>
      </c>
      <c r="F181" s="32">
        <f>E181/C181</f>
        <v>-0.25624999999999998</v>
      </c>
      <c r="G181" s="31">
        <v>160</v>
      </c>
      <c r="H181" s="32">
        <f>(D181-G181)/G181</f>
        <v>-0.25624999999999998</v>
      </c>
      <c r="I181" s="31">
        <v>150</v>
      </c>
      <c r="J181" s="31">
        <f t="shared" ref="J181:J183" si="60">I181-G181</f>
        <v>-10</v>
      </c>
      <c r="L181" s="2"/>
    </row>
    <row r="182" spans="1:14" ht="15.75" customHeight="1" x14ac:dyDescent="0.35">
      <c r="A182" s="24" t="s">
        <v>191</v>
      </c>
      <c r="B182" s="25"/>
      <c r="C182" s="25">
        <f>1*B182</f>
        <v>0</v>
      </c>
      <c r="D182" s="29">
        <v>10.78</v>
      </c>
      <c r="E182" s="31">
        <f>D182-C182</f>
        <v>10.78</v>
      </c>
      <c r="F182" s="32" t="e">
        <f>E182/C182</f>
        <v>#DIV/0!</v>
      </c>
      <c r="G182" s="31">
        <v>0</v>
      </c>
      <c r="H182" s="32">
        <f>IFERROR((D182-G182)/G182,0)</f>
        <v>0</v>
      </c>
      <c r="I182" s="31">
        <v>0</v>
      </c>
      <c r="J182" s="31">
        <f t="shared" si="60"/>
        <v>0</v>
      </c>
      <c r="L182" s="2"/>
    </row>
    <row r="183" spans="1:14" ht="15.75" customHeight="1" x14ac:dyDescent="0.35">
      <c r="A183" s="36" t="s">
        <v>192</v>
      </c>
      <c r="B183" s="37">
        <f>SUM(B181:B182)</f>
        <v>160</v>
      </c>
      <c r="C183" s="37">
        <f t="shared" ref="C183:D183" si="61">SUM(C181:C182)</f>
        <v>160</v>
      </c>
      <c r="D183" s="38">
        <f t="shared" si="61"/>
        <v>129.78</v>
      </c>
      <c r="E183" s="39">
        <f>D183-C183</f>
        <v>-30.22</v>
      </c>
      <c r="F183" s="40">
        <f>E183/C183</f>
        <v>-0.18887499999999999</v>
      </c>
      <c r="G183" s="39">
        <f>SUM(G181:G182)</f>
        <v>160</v>
      </c>
      <c r="H183" s="40">
        <f>(D183-G183)/G183</f>
        <v>-0.18887499999999999</v>
      </c>
      <c r="I183" s="39">
        <f>SUM(I181:I182)</f>
        <v>150</v>
      </c>
      <c r="J183" s="39">
        <f t="shared" si="60"/>
        <v>-10</v>
      </c>
      <c r="K183" s="42"/>
      <c r="L183" s="43"/>
      <c r="M183" s="42"/>
      <c r="N183" s="42"/>
    </row>
    <row r="184" spans="1:14" ht="15.75" hidden="1" customHeight="1" x14ac:dyDescent="0.35">
      <c r="A184" s="36" t="s">
        <v>193</v>
      </c>
      <c r="B184" s="37">
        <v>0</v>
      </c>
      <c r="C184" s="37">
        <f>1*B184</f>
        <v>0</v>
      </c>
      <c r="D184" s="46">
        <v>0</v>
      </c>
      <c r="E184" s="39">
        <f>D184-C184</f>
        <v>0</v>
      </c>
      <c r="F184" s="40" t="e">
        <f>E184/C184</f>
        <v>#DIV/0!</v>
      </c>
      <c r="G184" s="39">
        <v>0</v>
      </c>
      <c r="H184" s="40">
        <v>0</v>
      </c>
      <c r="I184" s="39">
        <v>0</v>
      </c>
      <c r="J184" s="39">
        <f>I184-G184</f>
        <v>0</v>
      </c>
      <c r="K184" s="42"/>
      <c r="L184" s="43"/>
      <c r="M184" s="42"/>
      <c r="N184" s="42"/>
    </row>
    <row r="185" spans="1:14" ht="15.75" customHeight="1" x14ac:dyDescent="0.35">
      <c r="A185" s="24"/>
      <c r="B185" s="25"/>
      <c r="C185" s="24"/>
      <c r="D185" s="29"/>
      <c r="E185" s="27"/>
      <c r="F185" s="28"/>
      <c r="G185" s="27"/>
      <c r="H185" s="28"/>
      <c r="I185" s="27"/>
      <c r="J185" s="27"/>
      <c r="L185" s="2"/>
    </row>
    <row r="186" spans="1:14" ht="15.75" customHeight="1" x14ac:dyDescent="0.35">
      <c r="A186" s="24" t="s">
        <v>194</v>
      </c>
      <c r="B186" s="25"/>
      <c r="C186" s="24"/>
      <c r="D186" s="29"/>
      <c r="E186" s="27"/>
      <c r="F186" s="28"/>
      <c r="G186" s="27"/>
      <c r="H186" s="28"/>
      <c r="I186" s="27"/>
      <c r="J186" s="47">
        <f t="shared" ref="J186:J194" si="62">I186-G186</f>
        <v>0</v>
      </c>
      <c r="L186" s="2"/>
    </row>
    <row r="187" spans="1:14" ht="15.75" customHeight="1" x14ac:dyDescent="0.35">
      <c r="A187" s="24" t="s">
        <v>195</v>
      </c>
      <c r="B187" s="25">
        <f>SUM(G187)</f>
        <v>120</v>
      </c>
      <c r="C187" s="25">
        <f>1*B187</f>
        <v>120</v>
      </c>
      <c r="D187" s="30">
        <v>230.13</v>
      </c>
      <c r="E187" s="31">
        <f>D187-C187</f>
        <v>110.13</v>
      </c>
      <c r="F187" s="32">
        <f>E187/C187</f>
        <v>0.91774999999999995</v>
      </c>
      <c r="G187" s="31">
        <v>120</v>
      </c>
      <c r="H187" s="32">
        <f>(D187-G187)/G187</f>
        <v>0.91774999999999995</v>
      </c>
      <c r="I187" s="31">
        <v>200</v>
      </c>
      <c r="J187" s="31">
        <f t="shared" si="62"/>
        <v>80</v>
      </c>
      <c r="L187" s="2"/>
    </row>
    <row r="188" spans="1:14" ht="15.75" customHeight="1" x14ac:dyDescent="0.35">
      <c r="A188" s="24" t="s">
        <v>196</v>
      </c>
      <c r="B188" s="25">
        <f t="shared" ref="B188:B193" si="63">SUM(G188)</f>
        <v>0</v>
      </c>
      <c r="C188" s="25">
        <f>1*B188</f>
        <v>0</v>
      </c>
      <c r="D188" s="29">
        <v>0</v>
      </c>
      <c r="E188" s="31">
        <f>D188-C188</f>
        <v>0</v>
      </c>
      <c r="F188" s="32" t="e">
        <f>E188/C188</f>
        <v>#DIV/0!</v>
      </c>
      <c r="G188" s="31">
        <v>0</v>
      </c>
      <c r="H188" s="32">
        <v>0</v>
      </c>
      <c r="I188" s="31"/>
      <c r="J188" s="31">
        <f t="shared" si="62"/>
        <v>0</v>
      </c>
      <c r="L188" s="2"/>
    </row>
    <row r="189" spans="1:14" ht="15.75" customHeight="1" x14ac:dyDescent="0.35">
      <c r="A189" s="24" t="s">
        <v>197</v>
      </c>
      <c r="B189" s="25">
        <f t="shared" si="63"/>
        <v>0</v>
      </c>
      <c r="C189" s="25">
        <f>1*B189</f>
        <v>0</v>
      </c>
      <c r="D189" s="29">
        <v>0</v>
      </c>
      <c r="E189" s="31">
        <f>D189-C189</f>
        <v>0</v>
      </c>
      <c r="F189" s="32" t="e">
        <f>E189/C189</f>
        <v>#DIV/0!</v>
      </c>
      <c r="G189" s="31">
        <v>0</v>
      </c>
      <c r="H189" s="32">
        <v>0</v>
      </c>
      <c r="I189" s="31"/>
      <c r="J189" s="31">
        <f t="shared" si="62"/>
        <v>0</v>
      </c>
      <c r="L189" s="2"/>
    </row>
    <row r="190" spans="1:14" ht="15.75" customHeight="1" x14ac:dyDescent="0.35">
      <c r="A190" s="24" t="s">
        <v>198</v>
      </c>
      <c r="B190" s="25">
        <f t="shared" si="63"/>
        <v>1500</v>
      </c>
      <c r="C190" s="25">
        <f>1*B190</f>
        <v>1500</v>
      </c>
      <c r="D190" s="30">
        <v>1673.71</v>
      </c>
      <c r="E190" s="31">
        <f>D190-C190</f>
        <v>173.71000000000004</v>
      </c>
      <c r="F190" s="32">
        <f>E190/C190</f>
        <v>0.1158066666666667</v>
      </c>
      <c r="G190" s="31">
        <v>1500</v>
      </c>
      <c r="H190" s="32">
        <f>(D190-G190)/G190</f>
        <v>0.1158066666666667</v>
      </c>
      <c r="I190" s="31">
        <v>1700</v>
      </c>
      <c r="J190" s="31">
        <f t="shared" si="62"/>
        <v>200</v>
      </c>
      <c r="L190" s="2"/>
    </row>
    <row r="191" spans="1:14" ht="15.75" hidden="1" customHeight="1" x14ac:dyDescent="0.35">
      <c r="A191" s="24" t="s">
        <v>199</v>
      </c>
      <c r="B191" s="25">
        <f t="shared" si="63"/>
        <v>0</v>
      </c>
      <c r="C191" s="25">
        <f>1*B191</f>
        <v>0</v>
      </c>
      <c r="D191" s="29">
        <v>0</v>
      </c>
      <c r="E191" s="31">
        <f>D191-C191</f>
        <v>0</v>
      </c>
      <c r="F191" s="32" t="e">
        <f>E191/C191</f>
        <v>#DIV/0!</v>
      </c>
      <c r="G191" s="31">
        <v>0</v>
      </c>
      <c r="H191" s="32">
        <v>0</v>
      </c>
      <c r="I191" s="31"/>
      <c r="J191" s="31">
        <f t="shared" si="62"/>
        <v>0</v>
      </c>
      <c r="L191" s="2"/>
    </row>
    <row r="192" spans="1:14" ht="15.75" customHeight="1" x14ac:dyDescent="0.35">
      <c r="A192" s="24" t="s">
        <v>200</v>
      </c>
      <c r="B192" s="25">
        <f t="shared" si="63"/>
        <v>100</v>
      </c>
      <c r="C192" s="25">
        <v>100</v>
      </c>
      <c r="D192" s="29">
        <v>82.63</v>
      </c>
      <c r="E192" s="31"/>
      <c r="F192" s="32"/>
      <c r="G192" s="31">
        <v>100</v>
      </c>
      <c r="H192" s="32">
        <v>0</v>
      </c>
      <c r="I192" s="31">
        <v>100</v>
      </c>
      <c r="J192" s="31">
        <f t="shared" si="62"/>
        <v>0</v>
      </c>
      <c r="L192" s="2"/>
    </row>
    <row r="193" spans="1:14" ht="15.75" customHeight="1" x14ac:dyDescent="0.35">
      <c r="A193" s="24" t="s">
        <v>201</v>
      </c>
      <c r="B193" s="25">
        <f t="shared" si="63"/>
        <v>100</v>
      </c>
      <c r="C193" s="25">
        <v>100</v>
      </c>
      <c r="D193" s="29">
        <v>289.02999999999997</v>
      </c>
      <c r="E193" s="31"/>
      <c r="F193" s="32"/>
      <c r="G193" s="31">
        <v>100</v>
      </c>
      <c r="H193" s="32"/>
      <c r="I193" s="31">
        <v>300</v>
      </c>
      <c r="J193" s="31">
        <f t="shared" si="62"/>
        <v>200</v>
      </c>
      <c r="L193" s="2"/>
    </row>
    <row r="194" spans="1:14" ht="15.75" customHeight="1" x14ac:dyDescent="0.35">
      <c r="A194" s="36" t="s">
        <v>202</v>
      </c>
      <c r="B194" s="37">
        <f>SUM(B186:B193)</f>
        <v>1820</v>
      </c>
      <c r="C194" s="37">
        <f>SUM(C186:C193)</f>
        <v>1820</v>
      </c>
      <c r="D194" s="38">
        <f>SUM(D187:D193)</f>
        <v>2275.5</v>
      </c>
      <c r="E194" s="39">
        <f>D194-C194</f>
        <v>455.5</v>
      </c>
      <c r="F194" s="40">
        <f>E194/C194</f>
        <v>0.25027472527472527</v>
      </c>
      <c r="G194" s="39">
        <f>SUM(G187:G193)</f>
        <v>1820</v>
      </c>
      <c r="H194" s="40">
        <f>(D194-G194)/G194</f>
        <v>0.25027472527472527</v>
      </c>
      <c r="I194" s="39">
        <f>SUM(I187:I193)</f>
        <v>2300</v>
      </c>
      <c r="J194" s="39">
        <f t="shared" si="62"/>
        <v>480</v>
      </c>
      <c r="K194" s="42"/>
      <c r="L194" s="43"/>
      <c r="M194" s="42"/>
      <c r="N194" s="42"/>
    </row>
    <row r="195" spans="1:14" ht="15.75" customHeight="1" x14ac:dyDescent="0.35">
      <c r="A195" s="24"/>
      <c r="B195" s="25"/>
      <c r="C195" s="24"/>
      <c r="D195" s="26"/>
      <c r="E195" s="27"/>
      <c r="F195" s="28"/>
      <c r="G195" s="44"/>
      <c r="H195" s="32"/>
      <c r="I195" s="44"/>
      <c r="J195" s="44"/>
      <c r="L195" s="2"/>
    </row>
    <row r="196" spans="1:14" ht="15.75" customHeight="1" x14ac:dyDescent="0.35">
      <c r="A196" s="36" t="s">
        <v>203</v>
      </c>
      <c r="B196" s="37">
        <f>SUM(G196)</f>
        <v>500</v>
      </c>
      <c r="C196" s="37">
        <f>1*B196</f>
        <v>500</v>
      </c>
      <c r="D196" s="48">
        <v>216.37</v>
      </c>
      <c r="E196" s="39">
        <f>D196-C196</f>
        <v>-283.63</v>
      </c>
      <c r="F196" s="40">
        <f>E196/C196</f>
        <v>-0.56725999999999999</v>
      </c>
      <c r="G196" s="39">
        <v>500</v>
      </c>
      <c r="H196" s="40">
        <f>(D196-G196)/G196</f>
        <v>-0.56725999999999999</v>
      </c>
      <c r="I196" s="39">
        <v>500</v>
      </c>
      <c r="J196" s="39">
        <f>I196-G196</f>
        <v>0</v>
      </c>
      <c r="K196" s="42" t="s">
        <v>204</v>
      </c>
      <c r="L196" s="43"/>
      <c r="M196" s="42"/>
      <c r="N196" s="42"/>
    </row>
    <row r="197" spans="1:14" ht="15.75" customHeight="1" x14ac:dyDescent="0.35">
      <c r="A197" s="24"/>
      <c r="B197" s="25"/>
      <c r="C197" s="24"/>
      <c r="D197" s="30"/>
      <c r="E197" s="27"/>
      <c r="F197" s="28"/>
      <c r="G197" s="27"/>
      <c r="H197" s="28"/>
      <c r="I197" s="27"/>
      <c r="J197" s="27"/>
      <c r="L197" s="2"/>
    </row>
    <row r="198" spans="1:14" ht="15.75" customHeight="1" x14ac:dyDescent="0.35">
      <c r="A198" s="24" t="s">
        <v>205</v>
      </c>
      <c r="B198" s="25"/>
      <c r="C198" s="24"/>
      <c r="D198" s="30"/>
      <c r="E198" s="31">
        <f>D198-C198</f>
        <v>0</v>
      </c>
      <c r="F198" s="32"/>
      <c r="G198" s="27"/>
      <c r="H198" s="32"/>
      <c r="I198" s="27"/>
      <c r="J198" s="27"/>
      <c r="L198" s="2"/>
    </row>
    <row r="199" spans="1:14" ht="15.75" customHeight="1" x14ac:dyDescent="0.35">
      <c r="A199" s="24" t="s">
        <v>206</v>
      </c>
      <c r="B199" s="25">
        <f>SUM(G199)</f>
        <v>65000</v>
      </c>
      <c r="C199" s="25">
        <f>1*B199</f>
        <v>65000</v>
      </c>
      <c r="D199" s="30">
        <v>64999.92</v>
      </c>
      <c r="E199" s="31">
        <f>D199-C199</f>
        <v>-8.000000000174623E-2</v>
      </c>
      <c r="F199" s="32">
        <f>E199/C199</f>
        <v>-1.2307692307960959E-6</v>
      </c>
      <c r="G199" s="31">
        <v>65000</v>
      </c>
      <c r="H199" s="32">
        <f>(D199-G199)/G199</f>
        <v>-1.2307692307960959E-6</v>
      </c>
      <c r="I199" s="31">
        <v>68000</v>
      </c>
      <c r="J199" s="31">
        <f t="shared" ref="J199:J209" si="64">I199-G199</f>
        <v>3000</v>
      </c>
      <c r="K199" s="1"/>
      <c r="L199" s="2"/>
    </row>
    <row r="200" spans="1:14" ht="15.75" hidden="1" customHeight="1" x14ac:dyDescent="0.35">
      <c r="A200" s="24" t="s">
        <v>207</v>
      </c>
      <c r="B200" s="25">
        <f t="shared" ref="B200:B208" si="65">SUM(G200)</f>
        <v>0</v>
      </c>
      <c r="C200" s="25">
        <f>1*B200</f>
        <v>0</v>
      </c>
      <c r="D200" s="30">
        <v>0</v>
      </c>
      <c r="E200" s="31">
        <f>D200-C200</f>
        <v>0</v>
      </c>
      <c r="F200" s="32" t="e">
        <f>E200/C200</f>
        <v>#DIV/0!</v>
      </c>
      <c r="G200" s="31">
        <v>0</v>
      </c>
      <c r="H200" s="32">
        <f>IFERROR((D200-G200)/G200,0)</f>
        <v>0</v>
      </c>
      <c r="I200" s="31"/>
      <c r="J200" s="31">
        <f t="shared" si="64"/>
        <v>0</v>
      </c>
      <c r="K200" s="35" t="s">
        <v>208</v>
      </c>
      <c r="L200" s="2"/>
    </row>
    <row r="201" spans="1:14" ht="15.75" hidden="1" customHeight="1" x14ac:dyDescent="0.35">
      <c r="A201" s="24" t="s">
        <v>209</v>
      </c>
      <c r="B201" s="25">
        <f t="shared" si="65"/>
        <v>0</v>
      </c>
      <c r="C201" s="25">
        <f>1*B201</f>
        <v>0</v>
      </c>
      <c r="D201" s="30">
        <v>0</v>
      </c>
      <c r="E201" s="31">
        <f>D201-C201</f>
        <v>0</v>
      </c>
      <c r="F201" s="32" t="e">
        <f>E201/C201</f>
        <v>#DIV/0!</v>
      </c>
      <c r="G201" s="31"/>
      <c r="H201" s="32" t="e">
        <f t="shared" ref="H201:H202" si="66">(D201-G201)/G201</f>
        <v>#DIV/0!</v>
      </c>
      <c r="I201" s="31"/>
      <c r="J201" s="31">
        <f t="shared" si="64"/>
        <v>0</v>
      </c>
      <c r="L201" s="2"/>
    </row>
    <row r="202" spans="1:14" ht="15.75" customHeight="1" x14ac:dyDescent="0.35">
      <c r="A202" s="24" t="s">
        <v>210</v>
      </c>
      <c r="B202" s="25">
        <f t="shared" si="65"/>
        <v>11250</v>
      </c>
      <c r="C202" s="25">
        <f>1*B202</f>
        <v>11250</v>
      </c>
      <c r="D202" s="30">
        <v>11250</v>
      </c>
      <c r="E202" s="31">
        <f>D202-C202</f>
        <v>0</v>
      </c>
      <c r="F202" s="32">
        <f>E202/C202</f>
        <v>0</v>
      </c>
      <c r="G202" s="31">
        <v>11250</v>
      </c>
      <c r="H202" s="32">
        <f t="shared" si="66"/>
        <v>0</v>
      </c>
      <c r="I202" s="31">
        <v>11750</v>
      </c>
      <c r="J202" s="31">
        <f t="shared" si="64"/>
        <v>500</v>
      </c>
      <c r="K202" s="1"/>
      <c r="L202" s="2"/>
    </row>
    <row r="203" spans="1:14" ht="15.75" customHeight="1" x14ac:dyDescent="0.35">
      <c r="A203" s="24" t="s">
        <v>211</v>
      </c>
      <c r="B203" s="25">
        <f t="shared" si="65"/>
        <v>0</v>
      </c>
      <c r="C203" s="25"/>
      <c r="D203" s="30"/>
      <c r="E203" s="31"/>
      <c r="F203" s="32"/>
      <c r="G203" s="31">
        <v>0</v>
      </c>
      <c r="H203" s="32">
        <f>IFERROR((D203-G203)/G203,0)</f>
        <v>0</v>
      </c>
      <c r="I203" s="31"/>
      <c r="J203" s="31">
        <f t="shared" si="64"/>
        <v>0</v>
      </c>
      <c r="K203" s="1"/>
      <c r="L203" s="2"/>
    </row>
    <row r="204" spans="1:14" ht="15.75" customHeight="1" x14ac:dyDescent="0.35">
      <c r="A204" s="24" t="s">
        <v>212</v>
      </c>
      <c r="B204" s="25">
        <f t="shared" si="65"/>
        <v>15510</v>
      </c>
      <c r="C204" s="25">
        <f t="shared" ref="C204:C209" si="67">1*B204</f>
        <v>15510</v>
      </c>
      <c r="D204" s="30">
        <v>15509.99</v>
      </c>
      <c r="E204" s="31">
        <f>D204-C204</f>
        <v>-1.0000000000218279E-2</v>
      </c>
      <c r="F204" s="32">
        <f>E204/C204</f>
        <v>-6.4474532561046282E-7</v>
      </c>
      <c r="G204" s="31">
        <v>15510</v>
      </c>
      <c r="H204" s="32">
        <f t="shared" ref="H204:H209" si="68">(D204-G204)/G204</f>
        <v>-6.4474532561046282E-7</v>
      </c>
      <c r="I204" s="31">
        <v>16210</v>
      </c>
      <c r="J204" s="31">
        <f t="shared" si="64"/>
        <v>700</v>
      </c>
      <c r="K204" s="1"/>
      <c r="L204" s="2"/>
    </row>
    <row r="205" spans="1:14" ht="15.75" customHeight="1" x14ac:dyDescent="0.35">
      <c r="A205" s="24" t="s">
        <v>213</v>
      </c>
      <c r="B205" s="25">
        <f t="shared" si="65"/>
        <v>8910</v>
      </c>
      <c r="C205" s="25">
        <f t="shared" si="67"/>
        <v>8910</v>
      </c>
      <c r="D205" s="30">
        <v>8909.99</v>
      </c>
      <c r="E205" s="31">
        <f>D205-C205</f>
        <v>-1.0000000000218279E-2</v>
      </c>
      <c r="F205" s="32">
        <f>E205/C205</f>
        <v>-1.1223344556922872E-6</v>
      </c>
      <c r="G205" s="31">
        <v>8910</v>
      </c>
      <c r="H205" s="32">
        <f t="shared" si="68"/>
        <v>-1.1223344556922872E-6</v>
      </c>
      <c r="I205" s="31">
        <v>9310</v>
      </c>
      <c r="J205" s="31">
        <f t="shared" si="64"/>
        <v>400</v>
      </c>
      <c r="K205" s="1"/>
      <c r="L205" s="2"/>
    </row>
    <row r="206" spans="1:14" ht="15.75" customHeight="1" x14ac:dyDescent="0.35">
      <c r="A206" s="24" t="s">
        <v>214</v>
      </c>
      <c r="B206" s="25">
        <f t="shared" si="65"/>
        <v>4525</v>
      </c>
      <c r="C206" s="25">
        <f t="shared" si="67"/>
        <v>4525</v>
      </c>
      <c r="D206" s="30">
        <v>4524.97</v>
      </c>
      <c r="E206" s="31">
        <f>D206-C206</f>
        <v>-2.9999999999745341E-2</v>
      </c>
      <c r="F206" s="32">
        <f>E206/C206</f>
        <v>-6.6298342540873685E-6</v>
      </c>
      <c r="G206" s="31">
        <v>4525</v>
      </c>
      <c r="H206" s="32">
        <f t="shared" si="68"/>
        <v>-6.6298342540873685E-6</v>
      </c>
      <c r="I206" s="31">
        <v>4725</v>
      </c>
      <c r="J206" s="31">
        <f t="shared" si="64"/>
        <v>200</v>
      </c>
      <c r="K206" s="1"/>
      <c r="L206" s="2"/>
    </row>
    <row r="207" spans="1:14" ht="15.75" hidden="1" customHeight="1" x14ac:dyDescent="0.35">
      <c r="A207" s="24" t="s">
        <v>215</v>
      </c>
      <c r="B207" s="25">
        <f t="shared" si="65"/>
        <v>0</v>
      </c>
      <c r="C207" s="25">
        <f t="shared" si="67"/>
        <v>0</v>
      </c>
      <c r="D207" s="30">
        <v>0</v>
      </c>
      <c r="E207" s="31"/>
      <c r="F207" s="32"/>
      <c r="G207" s="31">
        <v>0</v>
      </c>
      <c r="H207" s="32" t="e">
        <f t="shared" si="68"/>
        <v>#DIV/0!</v>
      </c>
      <c r="I207" s="31"/>
      <c r="J207" s="31">
        <f t="shared" si="64"/>
        <v>0</v>
      </c>
      <c r="L207" s="2"/>
    </row>
    <row r="208" spans="1:14" ht="15.75" customHeight="1" x14ac:dyDescent="0.35">
      <c r="A208" s="24" t="s">
        <v>216</v>
      </c>
      <c r="B208" s="25">
        <f t="shared" si="65"/>
        <v>3074.9175</v>
      </c>
      <c r="C208" s="25">
        <f t="shared" si="67"/>
        <v>3074.9175</v>
      </c>
      <c r="D208" s="30">
        <v>2946.79</v>
      </c>
      <c r="E208" s="31">
        <f>D208-C208</f>
        <v>-128.12750000000005</v>
      </c>
      <c r="F208" s="32">
        <f>E208/C208</f>
        <v>-4.1668597612781501E-2</v>
      </c>
      <c r="G208" s="31">
        <f>(0.0765*SUM(G202,G204,G205,G206))</f>
        <v>3074.9175</v>
      </c>
      <c r="H208" s="32">
        <f t="shared" si="68"/>
        <v>-4.1668597612781501E-2</v>
      </c>
      <c r="I208" s="31">
        <v>3212.62</v>
      </c>
      <c r="J208" s="31">
        <f t="shared" si="64"/>
        <v>137.70249999999987</v>
      </c>
      <c r="L208" s="2"/>
    </row>
    <row r="209" spans="1:14" ht="15.75" customHeight="1" x14ac:dyDescent="0.35">
      <c r="A209" s="36" t="s">
        <v>217</v>
      </c>
      <c r="B209" s="37">
        <f>SUM(B199:B208)</f>
        <v>108269.9175</v>
      </c>
      <c r="C209" s="37">
        <f t="shared" si="67"/>
        <v>108269.9175</v>
      </c>
      <c r="D209" s="48">
        <f>SUM(D198:D208)</f>
        <v>108141.66</v>
      </c>
      <c r="E209" s="39">
        <f>D209-C209</f>
        <v>-128.25749999999243</v>
      </c>
      <c r="F209" s="40">
        <f>E209/C209</f>
        <v>-1.1846088272856811E-3</v>
      </c>
      <c r="G209" s="39">
        <f>SUM(G199:G208)</f>
        <v>108269.9175</v>
      </c>
      <c r="H209" s="40">
        <f t="shared" si="68"/>
        <v>-1.1846088272856811E-3</v>
      </c>
      <c r="I209" s="39">
        <f>SUM(I199:I208)</f>
        <v>113207.62</v>
      </c>
      <c r="J209" s="39">
        <f t="shared" si="64"/>
        <v>4937.7024999999994</v>
      </c>
      <c r="K209" s="42"/>
      <c r="L209" s="43"/>
      <c r="M209" s="42"/>
      <c r="N209" s="42"/>
    </row>
    <row r="210" spans="1:14" ht="15.75" customHeight="1" x14ac:dyDescent="0.35">
      <c r="A210" s="24"/>
      <c r="B210" s="25"/>
      <c r="C210" s="24"/>
      <c r="D210" s="30"/>
      <c r="E210" s="27"/>
      <c r="F210" s="28"/>
      <c r="G210" s="27"/>
      <c r="H210" s="28"/>
      <c r="I210" s="27"/>
      <c r="J210" s="27"/>
      <c r="L210" s="2"/>
    </row>
    <row r="211" spans="1:14" ht="15.75" customHeight="1" x14ac:dyDescent="0.35">
      <c r="A211" s="24" t="s">
        <v>218</v>
      </c>
      <c r="B211" s="25"/>
      <c r="C211" s="24"/>
      <c r="D211" s="29"/>
      <c r="E211" s="27"/>
      <c r="F211" s="28"/>
      <c r="G211" s="27"/>
      <c r="H211" s="28"/>
      <c r="I211" s="27"/>
      <c r="J211" s="27"/>
      <c r="L211" s="2"/>
    </row>
    <row r="212" spans="1:14" ht="15.75" customHeight="1" x14ac:dyDescent="0.35">
      <c r="A212" s="24" t="s">
        <v>219</v>
      </c>
      <c r="B212" s="25">
        <f>SUM(G212)</f>
        <v>900</v>
      </c>
      <c r="C212" s="25">
        <f>1*B212</f>
        <v>900</v>
      </c>
      <c r="D212" s="29">
        <v>1000</v>
      </c>
      <c r="E212" s="31">
        <f t="shared" ref="E212:E217" si="69">D212-C212</f>
        <v>100</v>
      </c>
      <c r="F212" s="32">
        <f t="shared" ref="F212:F217" si="70">E212/C212</f>
        <v>0.1111111111111111</v>
      </c>
      <c r="G212" s="31">
        <v>900</v>
      </c>
      <c r="H212" s="32">
        <f>(D212-G212)/G212</f>
        <v>0.1111111111111111</v>
      </c>
      <c r="I212" s="31">
        <v>1200</v>
      </c>
      <c r="J212" s="31">
        <f t="shared" ref="J212:J216" si="71">I212-G212</f>
        <v>300</v>
      </c>
      <c r="L212" s="2"/>
    </row>
    <row r="213" spans="1:14" ht="15.75" customHeight="1" x14ac:dyDescent="0.35">
      <c r="A213" s="24" t="s">
        <v>220</v>
      </c>
      <c r="B213" s="25">
        <f t="shared" ref="B213:B215" si="72">SUM(G213)</f>
        <v>400</v>
      </c>
      <c r="C213" s="25">
        <f>1*B213</f>
        <v>400</v>
      </c>
      <c r="D213" s="29"/>
      <c r="E213" s="31">
        <f t="shared" si="69"/>
        <v>-400</v>
      </c>
      <c r="F213" s="32">
        <f t="shared" si="70"/>
        <v>-1</v>
      </c>
      <c r="G213" s="31">
        <v>400</v>
      </c>
      <c r="H213" s="32">
        <f>IFERROR((D213-G213)/G213,0)</f>
        <v>-1</v>
      </c>
      <c r="I213" s="31">
        <v>200</v>
      </c>
      <c r="J213" s="31">
        <f t="shared" si="71"/>
        <v>-200</v>
      </c>
      <c r="L213" s="2"/>
    </row>
    <row r="214" spans="1:14" ht="15.75" customHeight="1" x14ac:dyDescent="0.35">
      <c r="A214" s="24" t="s">
        <v>221</v>
      </c>
      <c r="B214" s="25">
        <f t="shared" si="72"/>
        <v>0</v>
      </c>
      <c r="C214" s="25">
        <f>1*B214</f>
        <v>0</v>
      </c>
      <c r="D214" s="29">
        <v>0</v>
      </c>
      <c r="E214" s="31">
        <f t="shared" si="69"/>
        <v>0</v>
      </c>
      <c r="F214" s="32" t="e">
        <f t="shared" si="70"/>
        <v>#DIV/0!</v>
      </c>
      <c r="G214" s="31">
        <v>0</v>
      </c>
      <c r="H214" s="32" t="e">
        <f t="shared" ref="H214:H216" si="73">(D214-G214)/G214</f>
        <v>#DIV/0!</v>
      </c>
      <c r="I214" s="31">
        <v>200</v>
      </c>
      <c r="J214" s="31">
        <f t="shared" si="71"/>
        <v>200</v>
      </c>
      <c r="L214" s="2"/>
    </row>
    <row r="215" spans="1:14" ht="15.75" customHeight="1" x14ac:dyDescent="0.35">
      <c r="A215" s="24" t="s">
        <v>222</v>
      </c>
      <c r="B215" s="25">
        <f t="shared" si="72"/>
        <v>300</v>
      </c>
      <c r="C215" s="25">
        <f>1*B215</f>
        <v>300</v>
      </c>
      <c r="D215" s="29">
        <v>150</v>
      </c>
      <c r="E215" s="31">
        <f t="shared" si="69"/>
        <v>-150</v>
      </c>
      <c r="F215" s="32">
        <f t="shared" si="70"/>
        <v>-0.5</v>
      </c>
      <c r="G215" s="31">
        <v>300</v>
      </c>
      <c r="H215" s="32">
        <f t="shared" si="73"/>
        <v>-0.5</v>
      </c>
      <c r="I215" s="31">
        <v>300</v>
      </c>
      <c r="J215" s="31">
        <f t="shared" si="71"/>
        <v>0</v>
      </c>
      <c r="L215" s="2"/>
    </row>
    <row r="216" spans="1:14" ht="15.75" customHeight="1" x14ac:dyDescent="0.35">
      <c r="A216" s="36" t="s">
        <v>223</v>
      </c>
      <c r="B216" s="37">
        <f>SUM(B212:B215)</f>
        <v>1600</v>
      </c>
      <c r="C216" s="37">
        <f>1*B216</f>
        <v>1600</v>
      </c>
      <c r="D216" s="38">
        <f>((((D211)+(D212))+(D213))+(D214))+(D215)</f>
        <v>1150</v>
      </c>
      <c r="E216" s="39">
        <f t="shared" si="69"/>
        <v>-450</v>
      </c>
      <c r="F216" s="40">
        <f t="shared" si="70"/>
        <v>-0.28125</v>
      </c>
      <c r="G216" s="39">
        <f>SUM(G212:G215)</f>
        <v>1600</v>
      </c>
      <c r="H216" s="40">
        <f t="shared" si="73"/>
        <v>-0.28125</v>
      </c>
      <c r="I216" s="39">
        <f>SUM(I212:I215)</f>
        <v>1900</v>
      </c>
      <c r="J216" s="39">
        <f t="shared" si="71"/>
        <v>300</v>
      </c>
      <c r="K216" s="42"/>
      <c r="L216" s="43"/>
      <c r="M216" s="42"/>
      <c r="N216" s="42"/>
    </row>
    <row r="217" spans="1:14" ht="15.75" customHeight="1" x14ac:dyDescent="0.35">
      <c r="A217" s="24" t="s">
        <v>224</v>
      </c>
      <c r="B217" s="25"/>
      <c r="C217" s="24"/>
      <c r="D217" s="29"/>
      <c r="E217" s="31">
        <f t="shared" si="69"/>
        <v>0</v>
      </c>
      <c r="F217" s="32" t="e">
        <f t="shared" si="70"/>
        <v>#DIV/0!</v>
      </c>
      <c r="G217" s="27"/>
      <c r="H217" s="32"/>
      <c r="I217" s="27"/>
      <c r="J217" s="27"/>
      <c r="L217" s="2"/>
    </row>
    <row r="218" spans="1:14" ht="15.75" customHeight="1" x14ac:dyDescent="0.35">
      <c r="A218" s="24"/>
      <c r="B218" s="25"/>
      <c r="C218" s="24"/>
      <c r="D218" s="29"/>
      <c r="E218" s="31"/>
      <c r="F218" s="32"/>
      <c r="G218" s="27"/>
      <c r="H218" s="32"/>
      <c r="I218" s="27"/>
      <c r="J218" s="27"/>
      <c r="L218" s="2"/>
    </row>
    <row r="219" spans="1:14" ht="15.75" customHeight="1" x14ac:dyDescent="0.35">
      <c r="A219" s="36" t="s">
        <v>225</v>
      </c>
      <c r="B219" s="37"/>
      <c r="C219" s="36"/>
      <c r="D219" s="46">
        <v>0</v>
      </c>
      <c r="E219" s="39"/>
      <c r="F219" s="40"/>
      <c r="G219" s="39">
        <v>0</v>
      </c>
      <c r="H219" s="40">
        <v>0</v>
      </c>
      <c r="I219" s="39"/>
      <c r="J219" s="39">
        <v>0</v>
      </c>
      <c r="K219" s="49"/>
      <c r="L219" s="50"/>
      <c r="M219" s="49"/>
      <c r="N219" s="49"/>
    </row>
    <row r="220" spans="1:14" ht="15.75" customHeight="1" x14ac:dyDescent="0.35">
      <c r="A220" s="24"/>
      <c r="B220" s="25"/>
      <c r="C220" s="24"/>
      <c r="D220" s="29"/>
      <c r="E220" s="31"/>
      <c r="F220" s="32"/>
      <c r="G220" s="27"/>
      <c r="H220" s="32"/>
      <c r="I220" s="27"/>
      <c r="J220" s="27"/>
      <c r="L220" s="2"/>
    </row>
    <row r="221" spans="1:14" ht="15.75" customHeight="1" x14ac:dyDescent="0.35">
      <c r="A221" s="72" t="s">
        <v>360</v>
      </c>
      <c r="B221" s="25"/>
      <c r="C221" s="24"/>
      <c r="D221" s="29"/>
      <c r="E221" s="31"/>
      <c r="F221" s="32"/>
      <c r="G221" s="27"/>
      <c r="H221" s="32"/>
      <c r="I221" s="75">
        <v>1000</v>
      </c>
      <c r="J221" s="27"/>
      <c r="L221" s="2"/>
    </row>
    <row r="222" spans="1:14" ht="15.75" hidden="1" customHeight="1" x14ac:dyDescent="0.35">
      <c r="A222" s="24" t="s">
        <v>226</v>
      </c>
      <c r="B222" s="25"/>
      <c r="C222" s="24"/>
      <c r="D222" s="29">
        <v>470</v>
      </c>
      <c r="E222" s="31"/>
      <c r="F222" s="32"/>
      <c r="G222" s="27"/>
      <c r="H222" s="32"/>
      <c r="I222" s="73"/>
      <c r="J222" s="27"/>
      <c r="L222" s="2"/>
    </row>
    <row r="223" spans="1:14" ht="15.75" hidden="1" customHeight="1" x14ac:dyDescent="0.35">
      <c r="A223" s="24" t="s">
        <v>227</v>
      </c>
      <c r="B223" s="25"/>
      <c r="C223" s="24"/>
      <c r="D223" s="29">
        <v>886.76</v>
      </c>
      <c r="E223" s="31"/>
      <c r="F223" s="32"/>
      <c r="G223" s="27"/>
      <c r="H223" s="32"/>
      <c r="I223" s="73"/>
      <c r="J223" s="27"/>
      <c r="L223" s="2"/>
    </row>
    <row r="224" spans="1:14" ht="15.75" customHeight="1" x14ac:dyDescent="0.35">
      <c r="A224" s="24" t="s">
        <v>359</v>
      </c>
      <c r="B224" s="25"/>
      <c r="C224" s="24"/>
      <c r="D224" s="29"/>
      <c r="E224" s="31"/>
      <c r="F224" s="32"/>
      <c r="G224" s="27"/>
      <c r="H224" s="32"/>
      <c r="I224" s="75">
        <v>1000</v>
      </c>
      <c r="J224" s="27"/>
      <c r="L224" s="2"/>
    </row>
    <row r="225" spans="1:12" ht="15.75" hidden="1" customHeight="1" x14ac:dyDescent="0.35">
      <c r="A225" s="24" t="s">
        <v>229</v>
      </c>
      <c r="B225" s="25"/>
      <c r="C225" s="24"/>
      <c r="D225" s="29">
        <v>2011</v>
      </c>
      <c r="E225" s="31"/>
      <c r="F225" s="32"/>
      <c r="G225" s="27"/>
      <c r="H225" s="32"/>
      <c r="I225" s="73"/>
      <c r="J225" s="27"/>
      <c r="L225" s="2"/>
    </row>
    <row r="226" spans="1:12" ht="15.75" hidden="1" customHeight="1" x14ac:dyDescent="0.35">
      <c r="A226" s="24" t="s">
        <v>230</v>
      </c>
      <c r="B226" s="25"/>
      <c r="C226" s="24"/>
      <c r="D226" s="29">
        <v>3592.95</v>
      </c>
      <c r="E226" s="31"/>
      <c r="F226" s="32"/>
      <c r="G226" s="27"/>
      <c r="H226" s="32"/>
      <c r="I226" s="73"/>
      <c r="J226" s="27"/>
      <c r="L226" s="2"/>
    </row>
    <row r="227" spans="1:12" ht="15.75" hidden="1" customHeight="1" x14ac:dyDescent="0.35">
      <c r="A227" s="24" t="s">
        <v>231</v>
      </c>
      <c r="B227" s="25"/>
      <c r="C227" s="24"/>
      <c r="D227" s="51">
        <f>SUM(D222:D226)</f>
        <v>6960.71</v>
      </c>
      <c r="E227" s="31"/>
      <c r="F227" s="32"/>
      <c r="G227" s="27"/>
      <c r="H227" s="32"/>
      <c r="I227" s="73"/>
      <c r="J227" s="27"/>
      <c r="L227" s="2"/>
    </row>
    <row r="228" spans="1:12" ht="15.75" hidden="1" customHeight="1" x14ac:dyDescent="0.35">
      <c r="A228" s="24"/>
      <c r="B228" s="25"/>
      <c r="C228" s="24"/>
      <c r="D228" s="29"/>
      <c r="E228" s="31"/>
      <c r="F228" s="32"/>
      <c r="G228" s="27"/>
      <c r="H228" s="32"/>
      <c r="I228" s="73"/>
      <c r="J228" s="27"/>
      <c r="L228" s="2"/>
    </row>
    <row r="229" spans="1:12" ht="15.75" hidden="1" customHeight="1" x14ac:dyDescent="0.35">
      <c r="A229" s="24"/>
      <c r="B229" s="25"/>
      <c r="C229" s="24"/>
      <c r="D229" s="29"/>
      <c r="E229" s="31"/>
      <c r="F229" s="32"/>
      <c r="G229" s="27"/>
      <c r="H229" s="32"/>
      <c r="I229" s="73"/>
      <c r="J229" s="27"/>
      <c r="L229" s="2"/>
    </row>
    <row r="230" spans="1:12" ht="15.75" hidden="1" customHeight="1" x14ac:dyDescent="0.35">
      <c r="A230" s="24" t="s">
        <v>232</v>
      </c>
      <c r="B230" s="25"/>
      <c r="C230" s="24"/>
      <c r="D230" s="51">
        <v>6057</v>
      </c>
      <c r="E230" s="31"/>
      <c r="F230" s="32"/>
      <c r="G230" s="27"/>
      <c r="H230" s="32"/>
      <c r="I230" s="73"/>
      <c r="J230" s="27"/>
      <c r="L230" s="2"/>
    </row>
    <row r="231" spans="1:12" ht="15.75" hidden="1" customHeight="1" x14ac:dyDescent="0.35">
      <c r="A231" s="24" t="s">
        <v>233</v>
      </c>
      <c r="B231" s="25"/>
      <c r="C231" s="24"/>
      <c r="D231" s="51">
        <v>5765</v>
      </c>
      <c r="E231" s="31"/>
      <c r="F231" s="32"/>
      <c r="G231" s="27"/>
      <c r="H231" s="32"/>
      <c r="I231" s="73"/>
      <c r="J231" s="27"/>
      <c r="L231" s="2"/>
    </row>
    <row r="232" spans="1:12" ht="15.75" hidden="1" customHeight="1" x14ac:dyDescent="0.35">
      <c r="A232" s="24" t="s">
        <v>234</v>
      </c>
      <c r="B232" s="25"/>
      <c r="C232" s="24"/>
      <c r="D232" s="51">
        <v>0</v>
      </c>
      <c r="E232" s="31"/>
      <c r="F232" s="32"/>
      <c r="G232" s="27"/>
      <c r="H232" s="32"/>
      <c r="I232" s="73"/>
      <c r="J232" s="27"/>
      <c r="L232" s="2"/>
    </row>
    <row r="233" spans="1:12" ht="15.75" hidden="1" customHeight="1" x14ac:dyDescent="0.35">
      <c r="A233" s="24" t="s">
        <v>235</v>
      </c>
      <c r="B233" s="25"/>
      <c r="C233" s="24"/>
      <c r="D233" s="51">
        <v>1405</v>
      </c>
      <c r="E233" s="31"/>
      <c r="F233" s="32"/>
      <c r="G233" s="27"/>
      <c r="H233" s="32"/>
      <c r="I233" s="73"/>
      <c r="J233" s="27"/>
      <c r="L233" s="2"/>
    </row>
    <row r="234" spans="1:12" ht="15.75" hidden="1" customHeight="1" x14ac:dyDescent="0.35">
      <c r="A234" s="24"/>
      <c r="B234" s="25"/>
      <c r="C234" s="24"/>
      <c r="D234" s="29"/>
      <c r="E234" s="31"/>
      <c r="F234" s="32"/>
      <c r="G234" s="27"/>
      <c r="H234" s="32"/>
      <c r="I234" s="73"/>
      <c r="J234" s="27"/>
      <c r="L234" s="2"/>
    </row>
    <row r="235" spans="1:12" ht="15.75" hidden="1" customHeight="1" x14ac:dyDescent="0.35">
      <c r="A235" s="24"/>
      <c r="B235" s="25"/>
      <c r="C235" s="24"/>
      <c r="D235" s="29"/>
      <c r="E235" s="31"/>
      <c r="F235" s="32"/>
      <c r="G235" s="27"/>
      <c r="H235" s="32"/>
      <c r="I235" s="73"/>
      <c r="J235" s="27"/>
      <c r="L235" s="2"/>
    </row>
    <row r="236" spans="1:12" ht="15.75" hidden="1" customHeight="1" x14ac:dyDescent="0.35">
      <c r="A236" s="24"/>
      <c r="B236" s="25"/>
      <c r="C236" s="24"/>
      <c r="D236" s="29"/>
      <c r="E236" s="31"/>
      <c r="F236" s="32"/>
      <c r="G236" s="27"/>
      <c r="H236" s="32"/>
      <c r="I236" s="73"/>
      <c r="J236" s="27"/>
      <c r="L236" s="2"/>
    </row>
    <row r="237" spans="1:12" ht="15.75" hidden="1" customHeight="1" x14ac:dyDescent="0.35">
      <c r="B237" s="52"/>
      <c r="E237" s="31"/>
      <c r="F237" s="32"/>
      <c r="G237" s="27"/>
      <c r="H237" s="32"/>
      <c r="I237" s="73"/>
      <c r="J237" s="27"/>
      <c r="L237" s="2"/>
    </row>
    <row r="238" spans="1:12" ht="15.75" hidden="1" customHeight="1" x14ac:dyDescent="0.35">
      <c r="A238" s="24" t="s">
        <v>236</v>
      </c>
      <c r="B238" s="25"/>
      <c r="C238" s="24"/>
      <c r="D238" s="29">
        <f>D21</f>
        <v>238144.87</v>
      </c>
      <c r="E238" s="31"/>
      <c r="F238" s="32"/>
      <c r="G238" s="44">
        <v>221089.79</v>
      </c>
      <c r="H238" s="32"/>
      <c r="I238" s="73">
        <v>221089.79</v>
      </c>
      <c r="J238" s="27"/>
      <c r="K238" s="35" t="s">
        <v>237</v>
      </c>
      <c r="L238" s="2"/>
    </row>
    <row r="239" spans="1:12" ht="15.75" hidden="1" customHeight="1" x14ac:dyDescent="0.35">
      <c r="A239" s="24" t="s">
        <v>238</v>
      </c>
      <c r="B239" s="25"/>
      <c r="C239" s="24"/>
      <c r="D239" s="29">
        <f>SUM(D$91,D$99,D$107,D$113,D$124,D$133,D$145,D$154,D$165,D$170,D$176,D$179,D$178,D$179,D$183,D$184,D$194,D$196,D$209,D$216,D$219)</f>
        <v>234147.95</v>
      </c>
      <c r="E239" s="31"/>
      <c r="F239" s="32"/>
      <c r="G239" s="29">
        <f>SUM(G$91,G$99,G$107,G$113,G$124,G$133,G$145,G$154,G$165,G$170,G$176,G$179,G$178,G$179,G$183,G$184,G$194,G$196,G$209,G$216,G$219)</f>
        <v>228362.41749999998</v>
      </c>
      <c r="H239" s="40">
        <f>(D239-G239)/G239</f>
        <v>2.5334871487774607E-2</v>
      </c>
      <c r="I239" s="74">
        <f>SUM(I$91,I$99,I$107,I$113,I$124,I$133,I$145,I$154,I$165,I$170,I$176,I$179,I$178,I$179,I$183,I$184,I$194,I$196,I$209,I$216,I$219)</f>
        <v>244510.62</v>
      </c>
      <c r="J239" s="47">
        <f>I239-G239</f>
        <v>16148.202500000014</v>
      </c>
      <c r="L239" s="2"/>
    </row>
    <row r="240" spans="1:12" ht="15.75" hidden="1" customHeight="1" x14ac:dyDescent="0.35">
      <c r="A240" s="24" t="s">
        <v>239</v>
      </c>
      <c r="B240" s="25"/>
      <c r="C240" s="24"/>
      <c r="D240" s="29">
        <f>D238-D239</f>
        <v>3996.9199999999837</v>
      </c>
      <c r="E240" s="31"/>
      <c r="F240" s="32"/>
      <c r="G240" s="29">
        <f>G238-G239</f>
        <v>-7272.6274999999732</v>
      </c>
      <c r="H240" s="32"/>
      <c r="I240" s="74">
        <f>I238-I239</f>
        <v>-23420.829999999987</v>
      </c>
      <c r="J240" s="27"/>
      <c r="L240" s="2"/>
    </row>
    <row r="241" spans="1:14" ht="15.75" hidden="1" customHeight="1" x14ac:dyDescent="0.35">
      <c r="A241" s="24"/>
      <c r="B241" s="25"/>
      <c r="C241" s="24"/>
      <c r="D241" s="29"/>
      <c r="E241" s="31"/>
      <c r="F241" s="32"/>
      <c r="G241" s="27"/>
      <c r="H241" s="32"/>
      <c r="I241" s="73"/>
      <c r="J241" s="27"/>
      <c r="L241" s="2"/>
    </row>
    <row r="242" spans="1:14" ht="15.75" customHeight="1" x14ac:dyDescent="0.35">
      <c r="A242" s="24"/>
      <c r="B242" s="25"/>
      <c r="C242" s="24"/>
      <c r="D242" s="29"/>
      <c r="E242" s="27"/>
      <c r="F242" s="28"/>
      <c r="G242" s="27"/>
      <c r="H242" s="28"/>
      <c r="I242" s="73"/>
      <c r="J242" s="27"/>
      <c r="L242" s="2"/>
    </row>
    <row r="243" spans="1:14" ht="15.75" customHeight="1" x14ac:dyDescent="0.35">
      <c r="A243" s="36" t="s">
        <v>240</v>
      </c>
      <c r="B243" s="37">
        <f>SUM(,B216,B209,B196,B194,B183,B178,B165,B176,B154,B145,B133,B124,B113,B107,B99,B91,)</f>
        <v>228362.41749999998</v>
      </c>
      <c r="C243" s="25">
        <f>1*B243</f>
        <v>228362.41749999998</v>
      </c>
      <c r="D243" s="38">
        <f>SUM(D216,D209,D196,D194,D184,D183,D178,D176,D170,D165,D154,D145,D133,D124,D113,D107,D99,D91)</f>
        <v>234147.94999999998</v>
      </c>
      <c r="E243" s="53">
        <f>D243-C243</f>
        <v>5785.5325000000012</v>
      </c>
      <c r="F243" s="54">
        <f>E243/C243</f>
        <v>2.5334871487774479E-2</v>
      </c>
      <c r="G243" s="38">
        <f>SUM(G216,G209,G196,G194,G184,G183,G178,G176,G170,G165,G154,G145,G133,G124,G113,G107,G99,G91)</f>
        <v>228362.41749999998</v>
      </c>
      <c r="H243" s="40">
        <f>(D243-G243)/G243</f>
        <v>2.5334871487774479E-2</v>
      </c>
      <c r="I243" s="38">
        <f>SUM(I216,I209,I196,I194,I184,I183,I178,I176,I170,I165,I154,I145,I133,I124,I113,I107,I99,I91,I224,I221)</f>
        <v>246510.62</v>
      </c>
      <c r="J243" s="38">
        <f>SUM(J216,J209,J196,J194,J184,J183,J178,J176,J170,J165,J154,J145,J133,J124,J113,J107,J99,J91)</f>
        <v>16148.202499999999</v>
      </c>
      <c r="K243" s="55">
        <f>J243/G243</f>
        <v>7.0713047605567583E-2</v>
      </c>
      <c r="L243" s="56"/>
      <c r="M243" s="57"/>
      <c r="N243" s="57"/>
    </row>
    <row r="244" spans="1:14" ht="15.75" customHeight="1" x14ac:dyDescent="0.35">
      <c r="A244" s="24"/>
      <c r="B244" s="25"/>
      <c r="C244" s="24"/>
      <c r="D244" s="26"/>
      <c r="E244" s="31">
        <f t="shared" ref="E244" si="74">D244-C244</f>
        <v>0</v>
      </c>
      <c r="F244" s="32"/>
      <c r="G244" s="32"/>
      <c r="H244" s="32"/>
      <c r="I244" s="27"/>
      <c r="J244" s="27"/>
      <c r="L244" s="2"/>
    </row>
    <row r="245" spans="1:14" ht="15.75" hidden="1" customHeight="1" x14ac:dyDescent="0.35">
      <c r="A245" s="12" t="s">
        <v>241</v>
      </c>
      <c r="B245" s="13"/>
      <c r="C245" s="12"/>
      <c r="D245" s="14"/>
      <c r="E245" s="15"/>
      <c r="F245" s="16"/>
      <c r="G245" s="16"/>
      <c r="H245" s="18"/>
      <c r="I245" s="19"/>
      <c r="J245" s="19"/>
      <c r="K245" s="20"/>
      <c r="L245" s="21"/>
      <c r="M245" s="20"/>
      <c r="N245" s="20"/>
    </row>
    <row r="246" spans="1:14" ht="15.75" hidden="1" customHeight="1" x14ac:dyDescent="0.35">
      <c r="A246" s="12" t="s">
        <v>242</v>
      </c>
      <c r="B246" s="13"/>
      <c r="C246" s="12"/>
      <c r="D246" s="14"/>
      <c r="E246" s="15"/>
      <c r="F246" s="16"/>
      <c r="G246" s="16"/>
      <c r="H246" s="18"/>
      <c r="I246" s="19"/>
      <c r="J246" s="19"/>
      <c r="K246" s="20"/>
      <c r="L246" s="21"/>
      <c r="M246" s="20"/>
      <c r="N246" s="20"/>
    </row>
    <row r="247" spans="1:14" ht="15.75" hidden="1" customHeight="1" x14ac:dyDescent="0.35">
      <c r="A247" s="12" t="s">
        <v>243</v>
      </c>
      <c r="B247" s="13"/>
      <c r="C247" s="12"/>
      <c r="D247" s="14"/>
      <c r="E247" s="15"/>
      <c r="F247" s="16"/>
      <c r="G247" s="16"/>
      <c r="H247" s="18"/>
      <c r="I247" s="19"/>
      <c r="J247" s="19"/>
      <c r="K247" s="20"/>
      <c r="L247" s="21"/>
      <c r="M247" s="20"/>
      <c r="N247" s="20"/>
    </row>
    <row r="248" spans="1:14" ht="15.75" hidden="1" customHeight="1" x14ac:dyDescent="0.35">
      <c r="A248" s="12" t="s">
        <v>244</v>
      </c>
      <c r="B248" s="13"/>
      <c r="C248" s="12"/>
      <c r="D248" s="14">
        <v>285</v>
      </c>
      <c r="E248" s="15"/>
      <c r="F248" s="16"/>
      <c r="G248" s="16"/>
      <c r="H248" s="18"/>
      <c r="I248" s="19"/>
      <c r="J248" s="19"/>
      <c r="K248" s="20"/>
      <c r="L248" s="21"/>
      <c r="M248" s="20"/>
      <c r="N248" s="20"/>
    </row>
    <row r="249" spans="1:14" ht="15.75" hidden="1" customHeight="1" x14ac:dyDescent="0.35">
      <c r="A249" s="12" t="s">
        <v>245</v>
      </c>
      <c r="B249" s="13"/>
      <c r="C249" s="12"/>
      <c r="D249" s="22">
        <v>0</v>
      </c>
      <c r="E249" s="15"/>
      <c r="F249" s="16"/>
      <c r="G249" s="16"/>
      <c r="H249" s="18"/>
      <c r="I249" s="19"/>
      <c r="J249" s="19"/>
      <c r="K249" s="20"/>
      <c r="L249" s="21"/>
      <c r="M249" s="20"/>
      <c r="N249" s="20"/>
    </row>
    <row r="250" spans="1:14" ht="15.75" hidden="1" customHeight="1" x14ac:dyDescent="0.35">
      <c r="A250" s="12" t="s">
        <v>246</v>
      </c>
      <c r="B250" s="13"/>
      <c r="C250" s="12"/>
      <c r="D250" s="22">
        <v>0</v>
      </c>
      <c r="E250" s="15"/>
      <c r="F250" s="16"/>
      <c r="G250" s="16"/>
      <c r="H250" s="18"/>
      <c r="I250" s="19"/>
      <c r="J250" s="19"/>
      <c r="K250" s="20"/>
      <c r="L250" s="21"/>
      <c r="M250" s="20"/>
      <c r="N250" s="20"/>
    </row>
    <row r="251" spans="1:14" ht="15.75" hidden="1" customHeight="1" x14ac:dyDescent="0.35">
      <c r="A251" s="12" t="s">
        <v>247</v>
      </c>
      <c r="B251" s="13"/>
      <c r="C251" s="12"/>
      <c r="D251" s="22">
        <v>0</v>
      </c>
      <c r="E251" s="15"/>
      <c r="F251" s="16"/>
      <c r="G251" s="16"/>
      <c r="H251" s="18"/>
      <c r="I251" s="19"/>
      <c r="J251" s="19"/>
      <c r="K251" s="20"/>
      <c r="L251" s="21"/>
      <c r="M251" s="20"/>
      <c r="N251" s="20"/>
    </row>
    <row r="252" spans="1:14" ht="15.75" hidden="1" customHeight="1" x14ac:dyDescent="0.35">
      <c r="A252" s="12" t="s">
        <v>248</v>
      </c>
      <c r="B252" s="13"/>
      <c r="C252" s="12"/>
      <c r="D252" s="22">
        <v>0</v>
      </c>
      <c r="E252" s="15"/>
      <c r="F252" s="16"/>
      <c r="G252" s="16"/>
      <c r="H252" s="18"/>
      <c r="I252" s="19"/>
      <c r="J252" s="19"/>
      <c r="K252" s="20"/>
      <c r="L252" s="21"/>
      <c r="M252" s="20"/>
      <c r="N252" s="20"/>
    </row>
    <row r="253" spans="1:14" ht="15.75" hidden="1" customHeight="1" x14ac:dyDescent="0.35">
      <c r="A253" s="12" t="s">
        <v>249</v>
      </c>
      <c r="B253" s="13"/>
      <c r="C253" s="12"/>
      <c r="D253" s="14"/>
      <c r="E253" s="15"/>
      <c r="F253" s="16"/>
      <c r="G253" s="16"/>
      <c r="H253" s="18"/>
      <c r="I253" s="19"/>
      <c r="J253" s="19"/>
      <c r="K253" s="20"/>
      <c r="L253" s="21"/>
      <c r="M253" s="20"/>
      <c r="N253" s="20"/>
    </row>
    <row r="254" spans="1:14" ht="15.75" hidden="1" customHeight="1" x14ac:dyDescent="0.35">
      <c r="A254" s="12" t="s">
        <v>250</v>
      </c>
      <c r="B254" s="13"/>
      <c r="C254" s="12"/>
      <c r="D254" s="14"/>
      <c r="E254" s="15"/>
      <c r="F254" s="16"/>
      <c r="G254" s="16"/>
      <c r="H254" s="18"/>
      <c r="I254" s="19"/>
      <c r="J254" s="19"/>
      <c r="K254" s="20"/>
      <c r="L254" s="21"/>
      <c r="M254" s="20"/>
      <c r="N254" s="20"/>
    </row>
    <row r="255" spans="1:14" ht="15.75" hidden="1" customHeight="1" x14ac:dyDescent="0.35">
      <c r="A255" s="12" t="s">
        <v>251</v>
      </c>
      <c r="B255" s="13"/>
      <c r="C255" s="12"/>
      <c r="D255" s="14"/>
      <c r="E255" s="15"/>
      <c r="F255" s="16"/>
      <c r="G255" s="16"/>
      <c r="H255" s="18"/>
      <c r="I255" s="19"/>
      <c r="J255" s="19"/>
      <c r="K255" s="20"/>
      <c r="L255" s="21"/>
      <c r="M255" s="20"/>
      <c r="N255" s="20"/>
    </row>
    <row r="256" spans="1:14" ht="15.75" hidden="1" customHeight="1" x14ac:dyDescent="0.35">
      <c r="A256" s="12" t="s">
        <v>252</v>
      </c>
      <c r="B256" s="13"/>
      <c r="C256" s="12"/>
      <c r="D256" s="14"/>
      <c r="E256" s="15"/>
      <c r="F256" s="16"/>
      <c r="G256" s="16"/>
      <c r="H256" s="18"/>
      <c r="I256" s="19"/>
      <c r="J256" s="19"/>
      <c r="K256" s="20"/>
      <c r="L256" s="21"/>
      <c r="M256" s="20"/>
      <c r="N256" s="20"/>
    </row>
    <row r="257" spans="1:14" ht="15.75" hidden="1" customHeight="1" x14ac:dyDescent="0.35">
      <c r="A257" s="12" t="s">
        <v>253</v>
      </c>
      <c r="B257" s="13"/>
      <c r="C257" s="12"/>
      <c r="D257" s="14"/>
      <c r="E257" s="15"/>
      <c r="F257" s="16"/>
      <c r="G257" s="16"/>
      <c r="H257" s="18"/>
      <c r="I257" s="19"/>
      <c r="J257" s="19"/>
      <c r="K257" s="20"/>
      <c r="L257" s="21"/>
      <c r="M257" s="20"/>
      <c r="N257" s="20"/>
    </row>
    <row r="258" spans="1:14" ht="15.75" hidden="1" customHeight="1" x14ac:dyDescent="0.35">
      <c r="A258" s="12" t="s">
        <v>254</v>
      </c>
      <c r="B258" s="13"/>
      <c r="C258" s="12"/>
      <c r="D258" s="14"/>
      <c r="E258" s="15"/>
      <c r="F258" s="16"/>
      <c r="G258" s="16"/>
      <c r="H258" s="18"/>
      <c r="I258" s="19"/>
      <c r="J258" s="19"/>
      <c r="K258" s="20"/>
      <c r="L258" s="21"/>
      <c r="M258" s="20"/>
      <c r="N258" s="20"/>
    </row>
    <row r="259" spans="1:14" ht="15.75" hidden="1" customHeight="1" x14ac:dyDescent="0.35">
      <c r="A259" s="12" t="s">
        <v>255</v>
      </c>
      <c r="B259" s="13"/>
      <c r="C259" s="12"/>
      <c r="D259" s="14"/>
      <c r="E259" s="15"/>
      <c r="F259" s="16"/>
      <c r="G259" s="16"/>
      <c r="H259" s="18"/>
      <c r="I259" s="19"/>
      <c r="J259" s="19"/>
      <c r="K259" s="20"/>
      <c r="L259" s="21"/>
      <c r="M259" s="20"/>
      <c r="N259" s="20"/>
    </row>
    <row r="260" spans="1:14" ht="15.75" hidden="1" customHeight="1" x14ac:dyDescent="0.35">
      <c r="A260" s="12" t="s">
        <v>256</v>
      </c>
      <c r="B260" s="13"/>
      <c r="C260" s="12"/>
      <c r="D260" s="14"/>
      <c r="E260" s="15"/>
      <c r="F260" s="16"/>
      <c r="G260" s="16"/>
      <c r="H260" s="18"/>
      <c r="I260" s="19"/>
      <c r="J260" s="19"/>
      <c r="K260" s="20"/>
      <c r="L260" s="21"/>
      <c r="M260" s="20"/>
      <c r="N260" s="20"/>
    </row>
    <row r="261" spans="1:14" ht="15.75" hidden="1" customHeight="1" x14ac:dyDescent="0.35">
      <c r="A261" s="12" t="s">
        <v>257</v>
      </c>
      <c r="B261" s="13"/>
      <c r="C261" s="12"/>
      <c r="D261" s="14"/>
      <c r="E261" s="15"/>
      <c r="F261" s="16"/>
      <c r="G261" s="16"/>
      <c r="H261" s="18"/>
      <c r="I261" s="19"/>
      <c r="J261" s="19"/>
      <c r="K261" s="20"/>
      <c r="L261" s="21"/>
      <c r="M261" s="20"/>
      <c r="N261" s="20"/>
    </row>
    <row r="262" spans="1:14" ht="15.75" hidden="1" customHeight="1" x14ac:dyDescent="0.35">
      <c r="A262" s="12" t="s">
        <v>258</v>
      </c>
      <c r="B262" s="13"/>
      <c r="C262" s="12"/>
      <c r="D262" s="14"/>
      <c r="E262" s="15"/>
      <c r="F262" s="16"/>
      <c r="G262" s="16"/>
      <c r="H262" s="18"/>
      <c r="I262" s="19"/>
      <c r="J262" s="19"/>
      <c r="K262" s="20"/>
      <c r="L262" s="21"/>
      <c r="M262" s="20"/>
      <c r="N262" s="20"/>
    </row>
    <row r="263" spans="1:14" ht="15.75" hidden="1" customHeight="1" x14ac:dyDescent="0.35">
      <c r="A263" s="12" t="s">
        <v>259</v>
      </c>
      <c r="B263" s="13"/>
      <c r="C263" s="12"/>
      <c r="D263" s="14"/>
      <c r="E263" s="15"/>
      <c r="F263" s="16"/>
      <c r="G263" s="16"/>
      <c r="H263" s="18"/>
      <c r="I263" s="19"/>
      <c r="J263" s="19"/>
      <c r="K263" s="20"/>
      <c r="L263" s="21"/>
      <c r="M263" s="20"/>
      <c r="N263" s="20"/>
    </row>
    <row r="264" spans="1:14" ht="15.75" hidden="1" customHeight="1" x14ac:dyDescent="0.35">
      <c r="A264" s="12" t="s">
        <v>260</v>
      </c>
      <c r="B264" s="13"/>
      <c r="C264" s="12"/>
      <c r="D264" s="14">
        <v>0</v>
      </c>
      <c r="E264" s="15"/>
      <c r="F264" s="16"/>
      <c r="G264" s="16"/>
      <c r="H264" s="18"/>
      <c r="I264" s="19"/>
      <c r="J264" s="19"/>
      <c r="K264" s="20"/>
      <c r="L264" s="21"/>
      <c r="M264" s="20"/>
      <c r="N264" s="20"/>
    </row>
    <row r="265" spans="1:14" ht="15.75" hidden="1" customHeight="1" x14ac:dyDescent="0.35">
      <c r="A265" s="12" t="s">
        <v>261</v>
      </c>
      <c r="B265" s="13"/>
      <c r="C265" s="12"/>
      <c r="D265" s="14">
        <v>0</v>
      </c>
      <c r="E265" s="15"/>
      <c r="F265" s="16"/>
      <c r="G265" s="16"/>
      <c r="H265" s="18"/>
      <c r="I265" s="19"/>
      <c r="J265" s="19"/>
      <c r="K265" s="20"/>
      <c r="L265" s="21"/>
      <c r="M265" s="20"/>
      <c r="N265" s="20"/>
    </row>
    <row r="266" spans="1:14" ht="15.75" hidden="1" customHeight="1" x14ac:dyDescent="0.35">
      <c r="A266" s="12" t="s">
        <v>262</v>
      </c>
      <c r="B266" s="13"/>
      <c r="C266" s="12"/>
      <c r="D266" s="14">
        <v>0</v>
      </c>
      <c r="E266" s="15"/>
      <c r="F266" s="16"/>
      <c r="G266" s="16"/>
      <c r="H266" s="18"/>
      <c r="I266" s="19"/>
      <c r="J266" s="19"/>
      <c r="K266" s="20"/>
      <c r="L266" s="21"/>
      <c r="M266" s="20"/>
      <c r="N266" s="20"/>
    </row>
    <row r="267" spans="1:14" ht="15.75" hidden="1" customHeight="1" x14ac:dyDescent="0.35">
      <c r="A267" s="12" t="s">
        <v>263</v>
      </c>
      <c r="B267" s="13"/>
      <c r="C267" s="12"/>
      <c r="D267" s="14"/>
      <c r="E267" s="15"/>
      <c r="F267" s="16"/>
      <c r="G267" s="16"/>
      <c r="H267" s="18"/>
      <c r="I267" s="19"/>
      <c r="J267" s="19"/>
      <c r="K267" s="20"/>
      <c r="L267" s="21"/>
      <c r="M267" s="20"/>
      <c r="N267" s="20"/>
    </row>
    <row r="268" spans="1:14" ht="15.75" hidden="1" customHeight="1" x14ac:dyDescent="0.35">
      <c r="A268" s="12" t="s">
        <v>264</v>
      </c>
      <c r="B268" s="13"/>
      <c r="C268" s="12"/>
      <c r="D268" s="23">
        <f>(((((((((((((((((((D248)+(D249))+(D250))+(D251))+(D252))+(D253))+(D254))+(D255))+(D256))+(D257))+(D258))+(D259))+(D260))+(D261))+(D262))+(D263))+(D264))+(D265))+(D266))+(D267)</f>
        <v>285</v>
      </c>
      <c r="E268" s="15"/>
      <c r="F268" s="16"/>
      <c r="G268" s="16"/>
      <c r="H268" s="18"/>
      <c r="I268" s="19"/>
      <c r="J268" s="19"/>
      <c r="K268" s="20"/>
      <c r="L268" s="21"/>
      <c r="M268" s="20"/>
      <c r="N268" s="20"/>
    </row>
    <row r="269" spans="1:14" ht="15.75" hidden="1" customHeight="1" x14ac:dyDescent="0.35">
      <c r="A269" s="12" t="s">
        <v>265</v>
      </c>
      <c r="B269" s="13"/>
      <c r="C269" s="12"/>
      <c r="D269" s="22">
        <f>2385</f>
        <v>2385</v>
      </c>
      <c r="E269" s="15"/>
      <c r="F269" s="16"/>
      <c r="G269" s="16"/>
      <c r="H269" s="18"/>
      <c r="I269" s="19"/>
      <c r="J269" s="19"/>
      <c r="K269" s="20"/>
      <c r="L269" s="21"/>
      <c r="M269" s="20"/>
      <c r="N269" s="20"/>
    </row>
    <row r="270" spans="1:14" ht="15.75" hidden="1" customHeight="1" x14ac:dyDescent="0.35">
      <c r="A270" s="12" t="s">
        <v>227</v>
      </c>
      <c r="B270" s="13"/>
      <c r="C270" s="12"/>
      <c r="D270" s="14"/>
      <c r="E270" s="15"/>
      <c r="F270" s="16"/>
      <c r="G270" s="16"/>
      <c r="H270" s="18"/>
      <c r="I270" s="19"/>
      <c r="J270" s="19"/>
      <c r="K270" s="20"/>
      <c r="L270" s="21"/>
      <c r="M270" s="20"/>
      <c r="N270" s="20"/>
    </row>
    <row r="271" spans="1:14" ht="15.75" hidden="1" customHeight="1" x14ac:dyDescent="0.35">
      <c r="A271" s="12" t="s">
        <v>266</v>
      </c>
      <c r="B271" s="13"/>
      <c r="C271" s="12"/>
      <c r="D271" s="14"/>
      <c r="E271" s="15"/>
      <c r="F271" s="16"/>
      <c r="G271" s="16"/>
      <c r="H271" s="18"/>
      <c r="I271" s="19"/>
      <c r="J271" s="19"/>
      <c r="K271" s="20"/>
      <c r="L271" s="21"/>
      <c r="M271" s="20"/>
      <c r="N271" s="20"/>
    </row>
    <row r="272" spans="1:14" ht="15.75" hidden="1" customHeight="1" x14ac:dyDescent="0.35">
      <c r="A272" s="12" t="s">
        <v>267</v>
      </c>
      <c r="B272" s="13"/>
      <c r="C272" s="12"/>
      <c r="D272" s="14"/>
      <c r="E272" s="15"/>
      <c r="F272" s="16"/>
      <c r="G272" s="16"/>
      <c r="H272" s="18"/>
      <c r="I272" s="19"/>
      <c r="J272" s="19"/>
      <c r="K272" s="20"/>
      <c r="L272" s="21"/>
      <c r="M272" s="20"/>
      <c r="N272" s="20"/>
    </row>
    <row r="273" spans="1:14" ht="15.75" hidden="1" customHeight="1" x14ac:dyDescent="0.35">
      <c r="A273" s="12" t="s">
        <v>268</v>
      </c>
      <c r="B273" s="13"/>
      <c r="C273" s="12"/>
      <c r="D273" s="22">
        <v>365</v>
      </c>
      <c r="E273" s="15"/>
      <c r="F273" s="16"/>
      <c r="G273" s="16"/>
      <c r="H273" s="18"/>
      <c r="I273" s="19"/>
      <c r="J273" s="19"/>
      <c r="K273" s="20"/>
      <c r="L273" s="21"/>
      <c r="M273" s="20"/>
      <c r="N273" s="20"/>
    </row>
    <row r="274" spans="1:14" ht="15.75" hidden="1" customHeight="1" x14ac:dyDescent="0.35">
      <c r="A274" s="12" t="s">
        <v>269</v>
      </c>
      <c r="B274" s="13"/>
      <c r="C274" s="12"/>
      <c r="D274" s="23">
        <f>((((D269)+(D270))+(D271))+(D272))+(D273)</f>
        <v>2750</v>
      </c>
      <c r="E274" s="15"/>
      <c r="F274" s="16"/>
      <c r="G274" s="16"/>
      <c r="H274" s="18"/>
      <c r="I274" s="19"/>
      <c r="J274" s="19"/>
      <c r="K274" s="20"/>
      <c r="L274" s="21"/>
      <c r="M274" s="20"/>
      <c r="N274" s="20"/>
    </row>
    <row r="275" spans="1:14" ht="15.75" hidden="1" customHeight="1" x14ac:dyDescent="0.35">
      <c r="A275" s="12" t="s">
        <v>270</v>
      </c>
      <c r="B275" s="13"/>
      <c r="C275" s="12"/>
      <c r="D275" s="14">
        <v>0</v>
      </c>
      <c r="E275" s="15"/>
      <c r="F275" s="16"/>
      <c r="G275" s="16"/>
      <c r="H275" s="18"/>
      <c r="I275" s="19"/>
      <c r="J275" s="19"/>
      <c r="K275" s="20"/>
      <c r="L275" s="21"/>
      <c r="M275" s="20"/>
      <c r="N275" s="20"/>
    </row>
    <row r="276" spans="1:14" ht="15.75" hidden="1" customHeight="1" x14ac:dyDescent="0.35">
      <c r="A276" s="12" t="s">
        <v>271</v>
      </c>
      <c r="B276" s="13"/>
      <c r="C276" s="12"/>
      <c r="D276" s="14"/>
      <c r="E276" s="15"/>
      <c r="F276" s="16"/>
      <c r="G276" s="16"/>
      <c r="H276" s="18"/>
      <c r="I276" s="19"/>
      <c r="J276" s="19"/>
      <c r="K276" s="20"/>
      <c r="L276" s="21"/>
      <c r="M276" s="20"/>
      <c r="N276" s="20"/>
    </row>
    <row r="277" spans="1:14" ht="15.75" hidden="1" customHeight="1" x14ac:dyDescent="0.35">
      <c r="A277" s="12" t="s">
        <v>272</v>
      </c>
      <c r="B277" s="13"/>
      <c r="C277" s="12"/>
      <c r="D277" s="14"/>
      <c r="E277" s="15"/>
      <c r="F277" s="16"/>
      <c r="G277" s="16"/>
      <c r="H277" s="18"/>
      <c r="I277" s="19"/>
      <c r="J277" s="19"/>
      <c r="K277" s="20"/>
      <c r="L277" s="21"/>
      <c r="M277" s="20"/>
      <c r="N277" s="20"/>
    </row>
    <row r="278" spans="1:14" ht="15.75" hidden="1" customHeight="1" x14ac:dyDescent="0.35">
      <c r="A278" s="12" t="s">
        <v>273</v>
      </c>
      <c r="B278" s="13"/>
      <c r="C278" s="12"/>
      <c r="D278" s="14"/>
      <c r="E278" s="15"/>
      <c r="F278" s="16"/>
      <c r="G278" s="16"/>
      <c r="H278" s="18"/>
      <c r="I278" s="19"/>
      <c r="J278" s="19"/>
      <c r="K278" s="20"/>
      <c r="L278" s="21"/>
      <c r="M278" s="20"/>
      <c r="N278" s="20"/>
    </row>
    <row r="279" spans="1:14" ht="15.75" hidden="1" customHeight="1" x14ac:dyDescent="0.35">
      <c r="A279" s="12" t="s">
        <v>274</v>
      </c>
      <c r="B279" s="13"/>
      <c r="C279" s="12"/>
      <c r="D279" s="14"/>
      <c r="E279" s="15"/>
      <c r="F279" s="16"/>
      <c r="G279" s="16"/>
      <c r="H279" s="18"/>
      <c r="I279" s="19"/>
      <c r="J279" s="19"/>
      <c r="K279" s="20"/>
      <c r="L279" s="21"/>
      <c r="M279" s="20"/>
      <c r="N279" s="20"/>
    </row>
    <row r="280" spans="1:14" ht="15.75" hidden="1" customHeight="1" x14ac:dyDescent="0.35">
      <c r="A280" s="12" t="s">
        <v>275</v>
      </c>
      <c r="B280" s="13"/>
      <c r="C280" s="12"/>
      <c r="D280" s="23">
        <f>((((((((((D243)+(D245))+(D246))+(D247))+(D268))+(D274))+(D275))+(D276))+(D277))+(D278))+(D279)</f>
        <v>237182.94999999998</v>
      </c>
      <c r="E280" s="15"/>
      <c r="F280" s="16"/>
      <c r="G280" s="16"/>
      <c r="H280" s="18"/>
      <c r="I280" s="19"/>
      <c r="J280" s="19"/>
      <c r="K280" s="20"/>
      <c r="L280" s="21"/>
      <c r="M280" s="20"/>
      <c r="N280" s="20"/>
    </row>
    <row r="281" spans="1:14" ht="15.75" hidden="1" customHeight="1" x14ac:dyDescent="0.35">
      <c r="A281" s="12" t="s">
        <v>276</v>
      </c>
      <c r="B281" s="13"/>
      <c r="C281" s="12"/>
      <c r="D281" s="23">
        <f>(D77)-(D280)</f>
        <v>121603.24000000002</v>
      </c>
      <c r="E281" s="15"/>
      <c r="F281" s="16"/>
      <c r="G281" s="16"/>
      <c r="H281" s="18"/>
      <c r="I281" s="19"/>
      <c r="J281" s="19"/>
      <c r="K281" s="20"/>
      <c r="L281" s="21"/>
      <c r="M281" s="20"/>
      <c r="N281" s="20"/>
    </row>
    <row r="282" spans="1:14" ht="15.75" hidden="1" customHeight="1" x14ac:dyDescent="0.35">
      <c r="A282" s="12" t="s">
        <v>277</v>
      </c>
      <c r="B282" s="13"/>
      <c r="C282" s="12"/>
      <c r="D282" s="14"/>
      <c r="E282" s="15"/>
      <c r="F282" s="16"/>
      <c r="G282" s="16"/>
      <c r="H282" s="18"/>
      <c r="I282" s="19"/>
      <c r="J282" s="19"/>
      <c r="K282" s="20"/>
      <c r="L282" s="21"/>
      <c r="M282" s="20"/>
      <c r="N282" s="20"/>
    </row>
    <row r="283" spans="1:14" ht="15.75" hidden="1" customHeight="1" x14ac:dyDescent="0.35">
      <c r="A283" s="12" t="s">
        <v>278</v>
      </c>
      <c r="B283" s="13"/>
      <c r="C283" s="12"/>
      <c r="D283" s="14"/>
      <c r="E283" s="15"/>
      <c r="F283" s="16"/>
      <c r="G283" s="16"/>
      <c r="H283" s="18"/>
      <c r="I283" s="19"/>
      <c r="J283" s="19"/>
      <c r="K283" s="20"/>
      <c r="L283" s="21"/>
      <c r="M283" s="20"/>
      <c r="N283" s="20"/>
    </row>
    <row r="284" spans="1:14" ht="15.75" hidden="1" customHeight="1" x14ac:dyDescent="0.35">
      <c r="A284" s="12" t="s">
        <v>279</v>
      </c>
      <c r="B284" s="13"/>
      <c r="C284" s="12"/>
      <c r="D284" s="14"/>
      <c r="E284" s="15"/>
      <c r="F284" s="16"/>
      <c r="G284" s="16"/>
      <c r="H284" s="18"/>
      <c r="I284" s="19"/>
      <c r="J284" s="19"/>
      <c r="K284" s="20"/>
      <c r="L284" s="21"/>
      <c r="M284" s="20"/>
      <c r="N284" s="20"/>
    </row>
    <row r="285" spans="1:14" ht="15.75" hidden="1" customHeight="1" x14ac:dyDescent="0.35">
      <c r="A285" s="12" t="s">
        <v>280</v>
      </c>
      <c r="B285" s="13"/>
      <c r="C285" s="12"/>
      <c r="D285" s="23">
        <f>(D283)+(D284)</f>
        <v>0</v>
      </c>
      <c r="E285" s="15"/>
      <c r="F285" s="16"/>
      <c r="G285" s="16"/>
      <c r="H285" s="18"/>
      <c r="I285" s="19"/>
      <c r="J285" s="19"/>
      <c r="K285" s="20"/>
      <c r="L285" s="21"/>
      <c r="M285" s="20"/>
      <c r="N285" s="20"/>
    </row>
    <row r="286" spans="1:14" ht="15.75" hidden="1" customHeight="1" x14ac:dyDescent="0.35">
      <c r="A286" s="12" t="s">
        <v>281</v>
      </c>
      <c r="B286" s="13"/>
      <c r="C286" s="12"/>
      <c r="D286" s="23">
        <f>(0)-(D285)</f>
        <v>0</v>
      </c>
      <c r="E286" s="15"/>
      <c r="F286" s="16"/>
      <c r="G286" s="16"/>
      <c r="H286" s="18"/>
      <c r="I286" s="19"/>
      <c r="J286" s="19"/>
      <c r="K286" s="20"/>
      <c r="L286" s="21"/>
      <c r="M286" s="20"/>
      <c r="N286" s="20"/>
    </row>
    <row r="287" spans="1:14" ht="15.75" hidden="1" customHeight="1" x14ac:dyDescent="0.35">
      <c r="A287" s="12" t="s">
        <v>282</v>
      </c>
      <c r="B287" s="13"/>
      <c r="C287" s="12"/>
      <c r="D287" s="23">
        <f>(D281)+(D286)</f>
        <v>121603.24000000002</v>
      </c>
      <c r="E287" s="15"/>
      <c r="F287" s="16"/>
      <c r="G287" s="16"/>
      <c r="H287" s="18"/>
      <c r="I287" s="19"/>
      <c r="J287" s="19"/>
      <c r="K287" s="20"/>
      <c r="L287" s="21"/>
      <c r="M287" s="20"/>
      <c r="N287" s="20"/>
    </row>
    <row r="288" spans="1:14" ht="15.75" customHeight="1" x14ac:dyDescent="0.35">
      <c r="A288" s="24"/>
      <c r="B288" s="25">
        <f>SUM(B243-G243)</f>
        <v>0</v>
      </c>
      <c r="C288" s="24"/>
      <c r="D288" s="29"/>
      <c r="E288" s="27"/>
      <c r="F288" s="28"/>
      <c r="G288" s="28"/>
      <c r="H288" s="28"/>
      <c r="I288" s="27"/>
      <c r="J288" s="27"/>
      <c r="L288" s="2"/>
    </row>
  </sheetData>
  <mergeCells count="2">
    <mergeCell ref="A1:D1"/>
    <mergeCell ref="A2:D2"/>
  </mergeCells>
  <pageMargins left="0.18" right="0.24" top="0.28000000000000003" bottom="0.3" header="0" footer="0"/>
  <pageSetup fitToHeight="0" orientation="landscape" r:id="rId1"/>
  <headerFooter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F4557-4C5A-4DF5-8C2A-58E525EA77C1}">
  <dimension ref="A1:G1000"/>
  <sheetViews>
    <sheetView workbookViewId="0">
      <pane ySplit="6" topLeftCell="A7" activePane="bottomLeft" state="frozen"/>
      <selection pane="bottomLeft" activeCell="B6" sqref="B6:G7"/>
    </sheetView>
  </sheetViews>
  <sheetFormatPr defaultColWidth="14.453125" defaultRowHeight="15" customHeight="1" x14ac:dyDescent="0.35"/>
  <cols>
    <col min="1" max="1" width="36.6328125" customWidth="1"/>
    <col min="2" max="7" width="15.453125" customWidth="1"/>
    <col min="8" max="25" width="8.6328125" customWidth="1"/>
  </cols>
  <sheetData>
    <row r="1" spans="1:7" ht="23.5" x14ac:dyDescent="0.55000000000000004">
      <c r="A1" s="78" t="s">
        <v>0</v>
      </c>
      <c r="B1" s="77"/>
      <c r="C1" s="77"/>
      <c r="D1" s="77"/>
      <c r="E1" s="77"/>
      <c r="F1" s="77"/>
      <c r="G1" s="77"/>
    </row>
    <row r="2" spans="1:7" ht="14.5" x14ac:dyDescent="0.35"/>
    <row r="3" spans="1:7" ht="14.5" x14ac:dyDescent="0.35">
      <c r="A3" s="79" t="s">
        <v>284</v>
      </c>
      <c r="B3" s="77"/>
      <c r="C3" s="77"/>
      <c r="D3" s="77"/>
      <c r="E3" s="77"/>
      <c r="F3" s="77"/>
      <c r="G3" s="77"/>
    </row>
    <row r="4" spans="1:7" ht="14.5" x14ac:dyDescent="0.35">
      <c r="A4" s="80" t="s">
        <v>326</v>
      </c>
      <c r="B4" s="77"/>
      <c r="C4" s="77"/>
      <c r="D4" s="77"/>
      <c r="E4" s="77"/>
      <c r="F4" s="77"/>
      <c r="G4" s="77"/>
    </row>
    <row r="5" spans="1:7" ht="26.4" customHeight="1" x14ac:dyDescent="0.35">
      <c r="A5" s="59" t="s">
        <v>286</v>
      </c>
      <c r="B5" s="59" t="s">
        <v>287</v>
      </c>
      <c r="C5" s="59" t="s">
        <v>288</v>
      </c>
      <c r="D5" s="59" t="s">
        <v>327</v>
      </c>
      <c r="E5" s="59" t="s">
        <v>291</v>
      </c>
      <c r="F5" s="59" t="s">
        <v>292</v>
      </c>
      <c r="G5" s="59" t="s">
        <v>294</v>
      </c>
    </row>
    <row r="6" spans="1:7" ht="26.4" customHeight="1" x14ac:dyDescent="0.35">
      <c r="A6" s="58" t="s">
        <v>295</v>
      </c>
      <c r="B6" s="60">
        <v>4297.3599999999997</v>
      </c>
      <c r="C6" s="60">
        <v>520.08000000000004</v>
      </c>
      <c r="D6" s="60">
        <v>158.68</v>
      </c>
      <c r="E6" s="60">
        <v>2080.08</v>
      </c>
      <c r="F6" s="60">
        <v>520.08000000000004</v>
      </c>
      <c r="G6" s="60">
        <v>520.08000000000004</v>
      </c>
    </row>
    <row r="7" spans="1:7" ht="15.5" x14ac:dyDescent="0.35">
      <c r="A7" s="61" t="s">
        <v>329</v>
      </c>
      <c r="B7" s="62">
        <v>4297.3599999999997</v>
      </c>
      <c r="C7" s="62">
        <v>520.08000000000004</v>
      </c>
      <c r="D7" s="62">
        <v>158.68</v>
      </c>
      <c r="E7" s="62">
        <v>2080.08</v>
      </c>
      <c r="F7" s="62">
        <v>520.08000000000004</v>
      </c>
      <c r="G7" s="62">
        <v>520.08000000000004</v>
      </c>
    </row>
    <row r="8" spans="1:7" ht="15.5" x14ac:dyDescent="0.35">
      <c r="A8" s="61" t="s">
        <v>299</v>
      </c>
      <c r="B8" s="62">
        <v>0</v>
      </c>
      <c r="C8" s="62">
        <v>0</v>
      </c>
      <c r="D8" s="62" t="s">
        <v>284</v>
      </c>
      <c r="E8" s="62" t="s">
        <v>284</v>
      </c>
      <c r="F8" s="62">
        <v>0</v>
      </c>
      <c r="G8" s="62">
        <v>0</v>
      </c>
    </row>
    <row r="9" spans="1:7" ht="15.5" x14ac:dyDescent="0.35">
      <c r="A9" s="61" t="s">
        <v>330</v>
      </c>
      <c r="B9" s="62">
        <v>0</v>
      </c>
      <c r="C9" s="62" t="s">
        <v>284</v>
      </c>
      <c r="D9" s="62" t="s">
        <v>284</v>
      </c>
      <c r="E9" s="62" t="s">
        <v>284</v>
      </c>
      <c r="F9" s="62" t="s">
        <v>284</v>
      </c>
      <c r="G9" s="62" t="s">
        <v>284</v>
      </c>
    </row>
    <row r="10" spans="1:7" ht="15.5" x14ac:dyDescent="0.35">
      <c r="A10" s="58" t="s">
        <v>300</v>
      </c>
      <c r="B10" s="63">
        <f>SUM(B11:B12)</f>
        <v>105250.79</v>
      </c>
      <c r="C10" s="63">
        <f t="shared" ref="C10:F10" si="0">SUM(C11:C12)</f>
        <v>4524.97</v>
      </c>
      <c r="D10" s="63">
        <f t="shared" si="0"/>
        <v>11250</v>
      </c>
      <c r="E10" s="63">
        <f t="shared" si="0"/>
        <v>65000</v>
      </c>
      <c r="F10" s="63">
        <f t="shared" si="0"/>
        <v>15565.83</v>
      </c>
      <c r="G10" s="63">
        <f>SUM(G11:G12)</f>
        <v>8909.99</v>
      </c>
    </row>
    <row r="11" spans="1:7" ht="15.5" x14ac:dyDescent="0.35">
      <c r="A11" s="61" t="s">
        <v>331</v>
      </c>
      <c r="B11" s="63">
        <f>SUM(C11:G11)</f>
        <v>105157.01999999999</v>
      </c>
      <c r="C11" s="64">
        <v>4512.26</v>
      </c>
      <c r="D11" s="64">
        <v>11250</v>
      </c>
      <c r="E11" s="64">
        <v>65000</v>
      </c>
      <c r="F11" s="64">
        <v>15510</v>
      </c>
      <c r="G11" s="64">
        <v>8884.76</v>
      </c>
    </row>
    <row r="12" spans="1:7" ht="15.5" x14ac:dyDescent="0.35">
      <c r="A12" s="61" t="s">
        <v>304</v>
      </c>
      <c r="B12" s="64">
        <f>SUM(C12:G12)</f>
        <v>93.77</v>
      </c>
      <c r="C12" s="64">
        <v>12.71</v>
      </c>
      <c r="D12" s="62" t="s">
        <v>284</v>
      </c>
      <c r="E12" s="62" t="s">
        <v>284</v>
      </c>
      <c r="F12" s="64">
        <v>55.83</v>
      </c>
      <c r="G12" s="64">
        <v>25.23</v>
      </c>
    </row>
    <row r="13" spans="1:7" ht="15.5" x14ac:dyDescent="0.35">
      <c r="A13" s="61" t="s">
        <v>332</v>
      </c>
      <c r="B13" s="64"/>
      <c r="C13" s="62" t="s">
        <v>284</v>
      </c>
      <c r="D13" s="62" t="s">
        <v>284</v>
      </c>
      <c r="E13" s="62" t="s">
        <v>284</v>
      </c>
      <c r="F13" s="62" t="s">
        <v>284</v>
      </c>
      <c r="G13" s="62" t="s">
        <v>284</v>
      </c>
    </row>
    <row r="14" spans="1:7" ht="15.5" x14ac:dyDescent="0.35">
      <c r="A14" s="58" t="s">
        <v>305</v>
      </c>
      <c r="B14" s="62" t="s">
        <v>284</v>
      </c>
      <c r="C14" s="62" t="s">
        <v>284</v>
      </c>
      <c r="D14" s="62" t="s">
        <v>284</v>
      </c>
      <c r="E14" s="62" t="s">
        <v>284</v>
      </c>
      <c r="F14" s="62" t="s">
        <v>284</v>
      </c>
      <c r="G14" s="62" t="s">
        <v>284</v>
      </c>
    </row>
    <row r="15" spans="1:7" ht="15.5" x14ac:dyDescent="0.35">
      <c r="A15" s="58" t="s">
        <v>307</v>
      </c>
      <c r="B15" s="63">
        <f>SUM(B11:B14)</f>
        <v>105250.79</v>
      </c>
      <c r="C15" s="63">
        <f t="shared" ref="C15:G15" si="1">SUM(C11:C14)</f>
        <v>4524.97</v>
      </c>
      <c r="D15" s="63">
        <f t="shared" si="1"/>
        <v>11250</v>
      </c>
      <c r="E15" s="63">
        <f t="shared" si="1"/>
        <v>65000</v>
      </c>
      <c r="F15" s="63">
        <f t="shared" si="1"/>
        <v>15565.83</v>
      </c>
      <c r="G15" s="63">
        <f t="shared" si="1"/>
        <v>8909.99</v>
      </c>
    </row>
    <row r="16" spans="1:7" ht="15.5" x14ac:dyDescent="0.35">
      <c r="A16" s="58" t="s">
        <v>308</v>
      </c>
      <c r="B16" s="63">
        <v>6000</v>
      </c>
      <c r="C16" s="63">
        <v>0</v>
      </c>
      <c r="D16" s="63">
        <v>0</v>
      </c>
      <c r="E16" s="63">
        <v>6000</v>
      </c>
      <c r="F16" s="63">
        <v>0</v>
      </c>
      <c r="G16" s="63">
        <v>0</v>
      </c>
    </row>
    <row r="17" spans="1:7" ht="15.5" x14ac:dyDescent="0.35">
      <c r="A17" s="61" t="s">
        <v>333</v>
      </c>
      <c r="B17" s="64">
        <v>6000</v>
      </c>
      <c r="C17" s="62" t="s">
        <v>284</v>
      </c>
      <c r="D17" s="62" t="s">
        <v>284</v>
      </c>
      <c r="E17" s="64">
        <v>6000</v>
      </c>
      <c r="F17" s="62" t="s">
        <v>284</v>
      </c>
      <c r="G17" s="62" t="s">
        <v>284</v>
      </c>
    </row>
    <row r="18" spans="1:7" ht="15.5" x14ac:dyDescent="0.35">
      <c r="A18" s="58" t="s">
        <v>310</v>
      </c>
      <c r="B18" s="63">
        <f>SUM(C18:G18)</f>
        <v>11845.669999999998</v>
      </c>
      <c r="C18" s="63">
        <f>SUM(C19)</f>
        <v>365.6</v>
      </c>
      <c r="D18" s="63">
        <f t="shared" ref="D18:G18" si="2">SUM(D19)</f>
        <v>2873.27</v>
      </c>
      <c r="E18" s="63">
        <f t="shared" si="2"/>
        <v>5768.4</v>
      </c>
      <c r="F18" s="63">
        <f t="shared" si="2"/>
        <v>2092.6899999999996</v>
      </c>
      <c r="G18" s="63">
        <f t="shared" si="2"/>
        <v>745.70999999999992</v>
      </c>
    </row>
    <row r="19" spans="1:7" ht="15.5" x14ac:dyDescent="0.35">
      <c r="A19" s="58" t="s">
        <v>311</v>
      </c>
      <c r="B19" s="63">
        <f>SUM(C19:G19)</f>
        <v>11845.669999999998</v>
      </c>
      <c r="C19" s="63">
        <f>SUM(C20:C25)</f>
        <v>365.6</v>
      </c>
      <c r="D19" s="63">
        <f t="shared" ref="D19:G19" si="3">SUM(D20:D25)</f>
        <v>2873.27</v>
      </c>
      <c r="E19" s="63">
        <f t="shared" si="3"/>
        <v>5768.4</v>
      </c>
      <c r="F19" s="63">
        <f t="shared" si="3"/>
        <v>2092.6899999999996</v>
      </c>
      <c r="G19" s="63">
        <f t="shared" si="3"/>
        <v>745.70999999999992</v>
      </c>
    </row>
    <row r="20" spans="1:7" ht="15.5" x14ac:dyDescent="0.35">
      <c r="A20" s="61" t="s">
        <v>334</v>
      </c>
      <c r="B20" s="63">
        <f t="shared" ref="B20:B27" si="4">SUM(C20:G20)</f>
        <v>6717.96</v>
      </c>
      <c r="C20" s="64">
        <v>0</v>
      </c>
      <c r="D20" s="64">
        <v>1800</v>
      </c>
      <c r="E20" s="64">
        <v>4200</v>
      </c>
      <c r="F20" s="64">
        <v>717.96</v>
      </c>
      <c r="G20" s="64"/>
    </row>
    <row r="21" spans="1:7" ht="15.75" customHeight="1" x14ac:dyDescent="0.35">
      <c r="A21" s="61" t="s">
        <v>335</v>
      </c>
      <c r="B21" s="63">
        <f t="shared" si="4"/>
        <v>2492.09</v>
      </c>
      <c r="C21" s="64">
        <v>280.55</v>
      </c>
      <c r="D21" s="64">
        <v>697.5</v>
      </c>
      <c r="E21" s="62">
        <v>0</v>
      </c>
      <c r="F21" s="64">
        <v>961.62</v>
      </c>
      <c r="G21" s="64">
        <v>552.41999999999996</v>
      </c>
    </row>
    <row r="22" spans="1:7" ht="15.75" customHeight="1" x14ac:dyDescent="0.35">
      <c r="A22" s="61" t="s">
        <v>336</v>
      </c>
      <c r="B22" s="63">
        <f t="shared" si="4"/>
        <v>582.81999999999994</v>
      </c>
      <c r="C22" s="64">
        <v>65.61</v>
      </c>
      <c r="D22" s="64">
        <v>163.13</v>
      </c>
      <c r="E22" s="62">
        <v>0</v>
      </c>
      <c r="F22" s="64">
        <v>224.89</v>
      </c>
      <c r="G22" s="64">
        <v>129.19</v>
      </c>
    </row>
    <row r="23" spans="1:7" ht="15.75" customHeight="1" x14ac:dyDescent="0.35">
      <c r="A23" s="61" t="s">
        <v>337</v>
      </c>
      <c r="B23" s="63">
        <f t="shared" si="4"/>
        <v>1940.24</v>
      </c>
      <c r="C23" s="64">
        <v>19.440000000000001</v>
      </c>
      <c r="D23" s="64">
        <v>100.08</v>
      </c>
      <c r="E23" s="64">
        <v>1568.4</v>
      </c>
      <c r="F23" s="64">
        <v>188.22</v>
      </c>
      <c r="G23" s="64">
        <v>64.099999999999994</v>
      </c>
    </row>
    <row r="24" spans="1:7" ht="15.75" customHeight="1" x14ac:dyDescent="0.35">
      <c r="A24" s="61" t="s">
        <v>338</v>
      </c>
      <c r="B24" s="63">
        <f t="shared" si="4"/>
        <v>0</v>
      </c>
      <c r="C24" s="62"/>
      <c r="D24" s="62"/>
      <c r="E24" s="62"/>
      <c r="F24" s="62"/>
      <c r="G24" s="62"/>
    </row>
    <row r="25" spans="1:7" ht="15.75" customHeight="1" x14ac:dyDescent="0.35">
      <c r="A25" s="61" t="s">
        <v>339</v>
      </c>
      <c r="B25" s="63">
        <f t="shared" si="4"/>
        <v>112.56</v>
      </c>
      <c r="C25" s="62"/>
      <c r="D25" s="64">
        <v>112.56</v>
      </c>
      <c r="E25" s="62"/>
      <c r="F25" s="62"/>
      <c r="G25" s="62"/>
    </row>
    <row r="26" spans="1:7" ht="15.75" customHeight="1" x14ac:dyDescent="0.35">
      <c r="A26" s="58" t="s">
        <v>317</v>
      </c>
      <c r="B26" s="63"/>
      <c r="C26" s="62" t="s">
        <v>284</v>
      </c>
      <c r="D26" s="62" t="s">
        <v>284</v>
      </c>
      <c r="E26" s="62" t="s">
        <v>284</v>
      </c>
      <c r="F26" s="62" t="s">
        <v>284</v>
      </c>
      <c r="G26" s="62" t="s">
        <v>284</v>
      </c>
    </row>
    <row r="27" spans="1:7" ht="15.75" customHeight="1" x14ac:dyDescent="0.35">
      <c r="A27" s="58" t="s">
        <v>318</v>
      </c>
      <c r="B27" s="63">
        <f t="shared" si="4"/>
        <v>93405.119999999995</v>
      </c>
      <c r="C27" s="63">
        <f>SUM(C15-C18)</f>
        <v>4159.37</v>
      </c>
      <c r="D27" s="63">
        <f t="shared" ref="D27:G27" si="5">SUM(D15-D18)</f>
        <v>8376.73</v>
      </c>
      <c r="E27" s="63">
        <f t="shared" si="5"/>
        <v>59231.6</v>
      </c>
      <c r="F27" s="63">
        <f t="shared" si="5"/>
        <v>13473.14</v>
      </c>
      <c r="G27" s="63">
        <f t="shared" si="5"/>
        <v>8164.28</v>
      </c>
    </row>
    <row r="28" spans="1:7" ht="15.75" customHeight="1" x14ac:dyDescent="0.35">
      <c r="A28" s="58" t="s">
        <v>319</v>
      </c>
      <c r="B28" s="63">
        <f>SUM(C28:G28)</f>
        <v>3074.91</v>
      </c>
      <c r="C28" s="63">
        <f>SUM(C30:C31)</f>
        <v>346.16</v>
      </c>
      <c r="D28" s="63">
        <f>SUM(D21:D22)</f>
        <v>860.63</v>
      </c>
      <c r="E28" s="63">
        <f t="shared" ref="E28:G28" si="6">SUM(E21:E22)</f>
        <v>0</v>
      </c>
      <c r="F28" s="63">
        <f t="shared" si="6"/>
        <v>1186.51</v>
      </c>
      <c r="G28" s="63">
        <f t="shared" si="6"/>
        <v>681.6099999999999</v>
      </c>
    </row>
    <row r="29" spans="1:7" ht="15.75" customHeight="1" x14ac:dyDescent="0.35">
      <c r="A29" s="58" t="s">
        <v>320</v>
      </c>
      <c r="B29" s="63">
        <f>SUM(C29:G29)</f>
        <v>3074.91</v>
      </c>
      <c r="C29" s="63">
        <f>SUM(C30:C31)</f>
        <v>346.16</v>
      </c>
      <c r="D29" s="63">
        <f t="shared" ref="D29:G29" si="7">SUM(D30:D31)</f>
        <v>860.63</v>
      </c>
      <c r="E29" s="63">
        <f t="shared" si="7"/>
        <v>0</v>
      </c>
      <c r="F29" s="63">
        <f t="shared" si="7"/>
        <v>1186.51</v>
      </c>
      <c r="G29" s="63">
        <f t="shared" si="7"/>
        <v>681.6099999999999</v>
      </c>
    </row>
    <row r="30" spans="1:7" ht="15.75" customHeight="1" x14ac:dyDescent="0.35">
      <c r="A30" s="61" t="s">
        <v>340</v>
      </c>
      <c r="B30" s="64">
        <f>SUM(C30:G30)</f>
        <v>2492.09</v>
      </c>
      <c r="C30" s="64">
        <v>280.55</v>
      </c>
      <c r="D30" s="64">
        <v>697.5</v>
      </c>
      <c r="E30" s="62">
        <v>0</v>
      </c>
      <c r="F30" s="64">
        <v>961.62</v>
      </c>
      <c r="G30" s="64">
        <v>552.41999999999996</v>
      </c>
    </row>
    <row r="31" spans="1:7" ht="15.75" customHeight="1" x14ac:dyDescent="0.35">
      <c r="A31" s="61" t="s">
        <v>341</v>
      </c>
      <c r="B31" s="64">
        <f>SUM(C31:G31)</f>
        <v>582.81999999999994</v>
      </c>
      <c r="C31" s="64">
        <v>65.61</v>
      </c>
      <c r="D31" s="64">
        <v>163.13</v>
      </c>
      <c r="E31" s="62">
        <v>0</v>
      </c>
      <c r="F31" s="64">
        <v>224.89</v>
      </c>
      <c r="G31" s="64">
        <v>129.19</v>
      </c>
    </row>
    <row r="32" spans="1:7" ht="15.75" customHeight="1" x14ac:dyDescent="0.35">
      <c r="A32" s="58" t="s">
        <v>324</v>
      </c>
      <c r="B32" s="62" t="s">
        <v>284</v>
      </c>
      <c r="C32" s="62" t="s">
        <v>284</v>
      </c>
      <c r="D32" s="62" t="s">
        <v>284</v>
      </c>
      <c r="E32" s="62" t="s">
        <v>284</v>
      </c>
      <c r="F32" s="62" t="s">
        <v>284</v>
      </c>
      <c r="G32" s="62" t="s">
        <v>284</v>
      </c>
    </row>
    <row r="33" spans="1:7" ht="15.75" customHeight="1" x14ac:dyDescent="0.35">
      <c r="A33" s="58" t="s">
        <v>325</v>
      </c>
      <c r="B33" s="63">
        <v>101592.62</v>
      </c>
      <c r="C33" s="63">
        <f>SUM(C27,C28)</f>
        <v>4505.53</v>
      </c>
      <c r="D33" s="63">
        <f t="shared" ref="D33:G33" si="8">SUM(D27,D28)</f>
        <v>9237.3599999999988</v>
      </c>
      <c r="E33" s="63">
        <f t="shared" si="8"/>
        <v>59231.6</v>
      </c>
      <c r="F33" s="63">
        <f t="shared" si="8"/>
        <v>14659.65</v>
      </c>
      <c r="G33" s="63">
        <f t="shared" si="8"/>
        <v>8845.89</v>
      </c>
    </row>
    <row r="34" spans="1:7" ht="15.75" customHeight="1" x14ac:dyDescent="0.35"/>
    <row r="35" spans="1:7" ht="15.75" customHeight="1" x14ac:dyDescent="0.35"/>
    <row r="36" spans="1:7" ht="15.75" customHeight="1" x14ac:dyDescent="0.35">
      <c r="B36" s="70"/>
    </row>
    <row r="37" spans="1:7" ht="15.75" customHeight="1" x14ac:dyDescent="0.35"/>
    <row r="38" spans="1:7" ht="15.75" customHeight="1" x14ac:dyDescent="0.35"/>
    <row r="39" spans="1:7" ht="15.75" customHeight="1" x14ac:dyDescent="0.35"/>
    <row r="40" spans="1:7" ht="15.75" customHeight="1" x14ac:dyDescent="0.35"/>
    <row r="41" spans="1:7" ht="15.75" customHeight="1" x14ac:dyDescent="0.35"/>
    <row r="42" spans="1:7" ht="15.75" customHeight="1" x14ac:dyDescent="0.35"/>
    <row r="43" spans="1:7" ht="15.75" customHeight="1" x14ac:dyDescent="0.35"/>
    <row r="44" spans="1:7" ht="15.75" customHeight="1" x14ac:dyDescent="0.35"/>
    <row r="45" spans="1:7" ht="15.75" customHeight="1" x14ac:dyDescent="0.35"/>
    <row r="46" spans="1:7" ht="15.75" customHeight="1" x14ac:dyDescent="0.35"/>
    <row r="47" spans="1:7" ht="15.75" customHeight="1" x14ac:dyDescent="0.35"/>
    <row r="48" spans="1:7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3">
    <mergeCell ref="A1:G1"/>
    <mergeCell ref="A3:G3"/>
    <mergeCell ref="A4:G4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74195-6667-4927-A25E-C48972508DB1}">
  <dimension ref="A1:D1000"/>
  <sheetViews>
    <sheetView workbookViewId="0">
      <selection activeCell="B2" sqref="B2"/>
    </sheetView>
  </sheetViews>
  <sheetFormatPr defaultColWidth="14.453125" defaultRowHeight="15" customHeight="1" x14ac:dyDescent="0.35"/>
  <cols>
    <col min="1" max="1" width="30.08984375" customWidth="1"/>
    <col min="2" max="2" width="7.6328125" customWidth="1"/>
    <col min="3" max="27" width="8.6328125" customWidth="1"/>
  </cols>
  <sheetData>
    <row r="1" spans="1:4" ht="14.5" x14ac:dyDescent="0.35">
      <c r="B1">
        <v>2025</v>
      </c>
      <c r="C1" s="35">
        <v>2024</v>
      </c>
      <c r="D1" s="35">
        <v>2023</v>
      </c>
    </row>
    <row r="2" spans="1:4" ht="14.5" x14ac:dyDescent="0.35">
      <c r="A2" s="35" t="s">
        <v>346</v>
      </c>
      <c r="B2" s="66">
        <v>2.5000000000000001E-2</v>
      </c>
      <c r="C2" s="65">
        <v>3.2000000000000001E-2</v>
      </c>
      <c r="D2" s="35">
        <v>8.6999999999999993</v>
      </c>
    </row>
    <row r="3" spans="1:4" ht="14.5" x14ac:dyDescent="0.35">
      <c r="A3" s="35" t="s">
        <v>345</v>
      </c>
      <c r="B3" s="66">
        <v>2.7E-2</v>
      </c>
      <c r="C3" s="65">
        <v>3.1399999999999997E-2</v>
      </c>
      <c r="D3" s="35">
        <v>7.11</v>
      </c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2"/>
  <sheetViews>
    <sheetView workbookViewId="0">
      <pane xSplit="1" ySplit="5" topLeftCell="C10" activePane="bottomRight" state="frozen"/>
      <selection pane="topRight" activeCell="B1" sqref="B1"/>
      <selection pane="bottomLeft" activeCell="A6" sqref="A6"/>
      <selection pane="bottomRight" activeCell="D9" sqref="D9"/>
    </sheetView>
  </sheetViews>
  <sheetFormatPr defaultColWidth="14.453125" defaultRowHeight="15" customHeight="1" x14ac:dyDescent="0.35"/>
  <cols>
    <col min="1" max="1" width="45.54296875" customWidth="1"/>
    <col min="2" max="2" width="20" customWidth="1"/>
    <col min="3" max="3" width="30.08984375" customWidth="1"/>
    <col min="4" max="4" width="20.08984375" customWidth="1"/>
    <col min="5" max="5" width="13" hidden="1" customWidth="1"/>
    <col min="6" max="6" width="11.453125" hidden="1" customWidth="1"/>
    <col min="7" max="8" width="14.453125" customWidth="1"/>
    <col min="9" max="9" width="20.54296875" customWidth="1"/>
    <col min="10" max="10" width="13.453125" customWidth="1"/>
    <col min="11" max="11" width="8.6328125" hidden="1" customWidth="1"/>
    <col min="12" max="12" width="34" hidden="1" customWidth="1"/>
    <col min="13" max="26" width="8.6328125" customWidth="1"/>
  </cols>
  <sheetData>
    <row r="1" spans="1:26" ht="18" x14ac:dyDescent="0.4">
      <c r="A1" s="76" t="s">
        <v>0</v>
      </c>
      <c r="B1" s="77"/>
      <c r="C1" s="77"/>
      <c r="D1" s="77"/>
      <c r="F1" s="1"/>
      <c r="G1" s="1"/>
      <c r="H1" s="1"/>
      <c r="L1" s="2"/>
    </row>
    <row r="2" spans="1:26" ht="18" x14ac:dyDescent="0.4">
      <c r="A2" s="76" t="s">
        <v>1</v>
      </c>
      <c r="B2" s="77"/>
      <c r="C2" s="77"/>
      <c r="D2" s="77"/>
      <c r="F2" s="1"/>
      <c r="G2" s="1"/>
      <c r="H2" s="1"/>
      <c r="L2" s="2"/>
    </row>
    <row r="3" spans="1:26" ht="14.5" x14ac:dyDescent="0.35">
      <c r="A3" s="81"/>
      <c r="B3" s="77"/>
      <c r="C3" s="77"/>
      <c r="D3" s="77"/>
      <c r="F3" s="1"/>
      <c r="G3" s="1"/>
      <c r="H3" s="1"/>
      <c r="L3" s="2"/>
    </row>
    <row r="4" spans="1:26" ht="14.5" x14ac:dyDescent="0.35">
      <c r="A4" s="3"/>
      <c r="B4" s="4"/>
      <c r="C4" s="3"/>
      <c r="D4" s="3"/>
      <c r="E4" s="3"/>
      <c r="F4" s="5"/>
      <c r="G4" s="5"/>
      <c r="H4" s="5"/>
      <c r="I4" s="3"/>
      <c r="L4" s="2"/>
    </row>
    <row r="5" spans="1:26" ht="58" x14ac:dyDescent="0.35">
      <c r="A5" s="6"/>
      <c r="B5" s="7" t="s">
        <v>2</v>
      </c>
      <c r="C5" s="6" t="s">
        <v>3</v>
      </c>
      <c r="D5" s="8" t="s">
        <v>4</v>
      </c>
      <c r="E5" s="6" t="s">
        <v>5</v>
      </c>
      <c r="F5" s="9" t="s">
        <v>6</v>
      </c>
      <c r="G5" s="10" t="s">
        <v>7</v>
      </c>
      <c r="H5" s="9" t="s">
        <v>8</v>
      </c>
      <c r="I5" s="6" t="s">
        <v>9</v>
      </c>
      <c r="J5" s="6" t="s">
        <v>10</v>
      </c>
      <c r="K5" s="6" t="s">
        <v>11</v>
      </c>
      <c r="L5" s="11" t="s">
        <v>12</v>
      </c>
    </row>
    <row r="6" spans="1:26" ht="14.5" x14ac:dyDescent="0.35">
      <c r="A6" s="12" t="s">
        <v>13</v>
      </c>
      <c r="B6" s="13"/>
      <c r="C6" s="12"/>
      <c r="D6" s="14"/>
      <c r="E6" s="15"/>
      <c r="F6" s="16"/>
      <c r="G6" s="17"/>
      <c r="H6" s="18"/>
      <c r="I6" s="19"/>
      <c r="J6" s="19"/>
      <c r="K6" s="20"/>
      <c r="L6" s="21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4.5" x14ac:dyDescent="0.35">
      <c r="A7" s="12" t="s">
        <v>14</v>
      </c>
      <c r="B7" s="13"/>
      <c r="C7" s="12"/>
      <c r="D7" s="22">
        <v>0</v>
      </c>
      <c r="E7" s="15"/>
      <c r="F7" s="16"/>
      <c r="G7" s="17">
        <f t="shared" ref="G7:G16" si="0">B7</f>
        <v>0</v>
      </c>
      <c r="H7" s="18"/>
      <c r="I7" s="19"/>
      <c r="J7" s="19"/>
      <c r="K7" s="20"/>
      <c r="L7" s="21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4.5" x14ac:dyDescent="0.35">
      <c r="A8" s="12" t="s">
        <v>15</v>
      </c>
      <c r="B8" s="13"/>
      <c r="C8" s="12"/>
      <c r="D8" s="22">
        <v>282070.40999999997</v>
      </c>
      <c r="E8" s="15"/>
      <c r="F8" s="16"/>
      <c r="G8" s="17">
        <f t="shared" si="0"/>
        <v>0</v>
      </c>
      <c r="H8" s="18"/>
      <c r="I8" s="19"/>
      <c r="J8" s="19"/>
      <c r="K8" s="20"/>
      <c r="L8" s="21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4.5" x14ac:dyDescent="0.35">
      <c r="A9" s="12" t="s">
        <v>16</v>
      </c>
      <c r="B9" s="13"/>
      <c r="C9" s="12"/>
      <c r="D9" s="14">
        <v>0</v>
      </c>
      <c r="E9" s="15"/>
      <c r="F9" s="16"/>
      <c r="G9" s="17">
        <f t="shared" si="0"/>
        <v>0</v>
      </c>
      <c r="H9" s="18"/>
      <c r="I9" s="19"/>
      <c r="J9" s="19"/>
      <c r="K9" s="20"/>
      <c r="L9" s="21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4.5" x14ac:dyDescent="0.35">
      <c r="A10" s="12" t="s">
        <v>17</v>
      </c>
      <c r="B10" s="13"/>
      <c r="C10" s="12"/>
      <c r="D10" s="22">
        <v>5</v>
      </c>
      <c r="E10" s="15"/>
      <c r="F10" s="16"/>
      <c r="G10" s="17">
        <f t="shared" si="0"/>
        <v>0</v>
      </c>
      <c r="H10" s="18"/>
      <c r="I10" s="19"/>
      <c r="J10" s="19"/>
      <c r="K10" s="20"/>
      <c r="L10" s="21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4.5" x14ac:dyDescent="0.35">
      <c r="A11" s="12" t="s">
        <v>18</v>
      </c>
      <c r="B11" s="13"/>
      <c r="C11" s="12"/>
      <c r="D11" s="22">
        <v>575</v>
      </c>
      <c r="E11" s="15"/>
      <c r="F11" s="16"/>
      <c r="G11" s="17">
        <f t="shared" si="0"/>
        <v>0</v>
      </c>
      <c r="H11" s="18"/>
      <c r="I11" s="19"/>
      <c r="J11" s="19"/>
      <c r="K11" s="20"/>
      <c r="L11" s="21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4.5" x14ac:dyDescent="0.35">
      <c r="A12" s="12" t="s">
        <v>19</v>
      </c>
      <c r="B12" s="13"/>
      <c r="C12" s="12"/>
      <c r="D12" s="22">
        <v>632</v>
      </c>
      <c r="E12" s="15"/>
      <c r="F12" s="16"/>
      <c r="G12" s="17">
        <f t="shared" si="0"/>
        <v>0</v>
      </c>
      <c r="H12" s="18"/>
      <c r="I12" s="19"/>
      <c r="J12" s="19"/>
      <c r="K12" s="20"/>
      <c r="L12" s="21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4.5" x14ac:dyDescent="0.35">
      <c r="A13" s="12" t="s">
        <v>20</v>
      </c>
      <c r="B13" s="13"/>
      <c r="C13" s="12"/>
      <c r="D13" s="14">
        <v>0</v>
      </c>
      <c r="E13" s="15"/>
      <c r="F13" s="16"/>
      <c r="G13" s="17">
        <f t="shared" si="0"/>
        <v>0</v>
      </c>
      <c r="H13" s="18"/>
      <c r="I13" s="19"/>
      <c r="J13" s="19"/>
      <c r="K13" s="20"/>
      <c r="L13" s="21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4.5" x14ac:dyDescent="0.35">
      <c r="A14" s="12" t="s">
        <v>21</v>
      </c>
      <c r="B14" s="13"/>
      <c r="C14" s="12"/>
      <c r="D14" s="14"/>
      <c r="E14" s="15"/>
      <c r="F14" s="16"/>
      <c r="G14" s="17">
        <f t="shared" si="0"/>
        <v>0</v>
      </c>
      <c r="H14" s="18"/>
      <c r="I14" s="19"/>
      <c r="J14" s="19"/>
      <c r="K14" s="20"/>
      <c r="L14" s="21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4.5" x14ac:dyDescent="0.35">
      <c r="A15" s="12" t="s">
        <v>22</v>
      </c>
      <c r="B15" s="13"/>
      <c r="C15" s="12"/>
      <c r="D15" s="22">
        <v>240</v>
      </c>
      <c r="E15" s="15"/>
      <c r="F15" s="16"/>
      <c r="G15" s="17">
        <f t="shared" si="0"/>
        <v>0</v>
      </c>
      <c r="H15" s="18"/>
      <c r="I15" s="19"/>
      <c r="J15" s="19"/>
      <c r="K15" s="20"/>
      <c r="L15" s="21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4.5" x14ac:dyDescent="0.35">
      <c r="A16" s="12" t="s">
        <v>23</v>
      </c>
      <c r="B16" s="13"/>
      <c r="C16" s="12"/>
      <c r="D16" s="22">
        <v>0</v>
      </c>
      <c r="E16" s="15"/>
      <c r="F16" s="16"/>
      <c r="G16" s="17">
        <f t="shared" si="0"/>
        <v>0</v>
      </c>
      <c r="H16" s="18"/>
      <c r="I16" s="19"/>
      <c r="J16" s="19"/>
      <c r="K16" s="20"/>
      <c r="L16" s="21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4.5" x14ac:dyDescent="0.35">
      <c r="A17" s="12" t="s">
        <v>24</v>
      </c>
      <c r="B17" s="13"/>
      <c r="C17" s="12"/>
      <c r="D17" s="23">
        <f>(((((D11)+(D12))+(D13))+(D14))+(D15))+(D16)</f>
        <v>1447</v>
      </c>
      <c r="E17" s="15"/>
      <c r="F17" s="16"/>
      <c r="G17" s="16"/>
      <c r="H17" s="18"/>
      <c r="I17" s="19"/>
      <c r="J17" s="19"/>
      <c r="K17" s="20"/>
      <c r="L17" s="21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4.5" x14ac:dyDescent="0.35">
      <c r="A18" s="12" t="s">
        <v>25</v>
      </c>
      <c r="B18" s="13"/>
      <c r="C18" s="12"/>
      <c r="D18" s="22">
        <v>0</v>
      </c>
      <c r="E18" s="15"/>
      <c r="F18" s="16"/>
      <c r="G18" s="16"/>
      <c r="H18" s="18"/>
      <c r="I18" s="19"/>
      <c r="J18" s="19"/>
      <c r="K18" s="20"/>
      <c r="L18" s="21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4.5" x14ac:dyDescent="0.35">
      <c r="A19" s="12" t="s">
        <v>26</v>
      </c>
      <c r="B19" s="13"/>
      <c r="C19" s="12"/>
      <c r="D19" s="14"/>
      <c r="E19" s="15"/>
      <c r="F19" s="16"/>
      <c r="G19" s="16"/>
      <c r="H19" s="18"/>
      <c r="I19" s="19"/>
      <c r="J19" s="19"/>
      <c r="K19" s="20"/>
      <c r="L19" s="21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4.5" x14ac:dyDescent="0.35">
      <c r="A20" s="12" t="s">
        <v>27</v>
      </c>
      <c r="B20" s="13"/>
      <c r="C20" s="12"/>
      <c r="D20" s="22">
        <v>1487.69</v>
      </c>
      <c r="E20" s="15"/>
      <c r="F20" s="16"/>
      <c r="G20" s="16"/>
      <c r="H20" s="18"/>
      <c r="I20" s="19"/>
      <c r="J20" s="19"/>
      <c r="K20" s="20"/>
      <c r="L20" s="21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5.75" customHeight="1" x14ac:dyDescent="0.35">
      <c r="A21" s="12" t="s">
        <v>28</v>
      </c>
      <c r="B21" s="13"/>
      <c r="C21" s="12"/>
      <c r="D21" s="14">
        <v>272</v>
      </c>
      <c r="E21" s="15"/>
      <c r="F21" s="16"/>
      <c r="G21" s="16"/>
      <c r="H21" s="18"/>
      <c r="I21" s="19"/>
      <c r="J21" s="19"/>
      <c r="K21" s="20"/>
      <c r="L21" s="21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5.75" customHeight="1" x14ac:dyDescent="0.35">
      <c r="A22" s="12" t="s">
        <v>29</v>
      </c>
      <c r="B22" s="13"/>
      <c r="C22" s="12"/>
      <c r="D22" s="22">
        <v>0</v>
      </c>
      <c r="E22" s="15"/>
      <c r="F22" s="16"/>
      <c r="G22" s="16"/>
      <c r="H22" s="18"/>
      <c r="I22" s="19"/>
      <c r="J22" s="19"/>
      <c r="K22" s="20"/>
      <c r="L22" s="21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5.75" customHeight="1" x14ac:dyDescent="0.35">
      <c r="A23" s="12" t="s">
        <v>30</v>
      </c>
      <c r="B23" s="13"/>
      <c r="C23" s="12"/>
      <c r="D23" s="23">
        <f>SUM(D8,D9,D10,D11,D12,D15,D16,D18,D20,D22)</f>
        <v>285010.09999999998</v>
      </c>
      <c r="E23" s="15"/>
      <c r="F23" s="16"/>
      <c r="G23" s="16"/>
      <c r="H23" s="18"/>
      <c r="I23" s="19"/>
      <c r="J23" s="19"/>
      <c r="K23" s="20"/>
      <c r="L23" s="21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5.75" customHeight="1" x14ac:dyDescent="0.35">
      <c r="A24" s="12" t="s">
        <v>31</v>
      </c>
      <c r="B24" s="13"/>
      <c r="C24" s="12"/>
      <c r="D24" s="14"/>
      <c r="E24" s="15"/>
      <c r="F24" s="16"/>
      <c r="G24" s="16"/>
      <c r="H24" s="18"/>
      <c r="I24" s="19"/>
      <c r="J24" s="19"/>
      <c r="K24" s="20"/>
      <c r="L24" s="21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5.75" customHeight="1" x14ac:dyDescent="0.35">
      <c r="A25" s="12" t="s">
        <v>32</v>
      </c>
      <c r="B25" s="13"/>
      <c r="C25" s="12"/>
      <c r="D25" s="22">
        <v>1125</v>
      </c>
      <c r="E25" s="15"/>
      <c r="F25" s="16"/>
      <c r="G25" s="16"/>
      <c r="H25" s="18"/>
      <c r="I25" s="19"/>
      <c r="J25" s="19"/>
      <c r="K25" s="20"/>
      <c r="L25" s="21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5.75" customHeight="1" x14ac:dyDescent="0.35">
      <c r="A26" s="12" t="s">
        <v>33</v>
      </c>
      <c r="B26" s="13"/>
      <c r="C26" s="12"/>
      <c r="D26" s="14">
        <v>0</v>
      </c>
      <c r="E26" s="15"/>
      <c r="F26" s="16"/>
      <c r="G26" s="16"/>
      <c r="H26" s="18"/>
      <c r="I26" s="19"/>
      <c r="J26" s="19"/>
      <c r="K26" s="20"/>
      <c r="L26" s="21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5.75" customHeight="1" x14ac:dyDescent="0.35">
      <c r="A27" s="12" t="s">
        <v>34</v>
      </c>
      <c r="B27" s="13"/>
      <c r="C27" s="12"/>
      <c r="D27" s="14">
        <v>0</v>
      </c>
      <c r="E27" s="15"/>
      <c r="F27" s="16"/>
      <c r="G27" s="16"/>
      <c r="H27" s="18"/>
      <c r="I27" s="19"/>
      <c r="J27" s="19"/>
      <c r="K27" s="20"/>
      <c r="L27" s="21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5.75" customHeight="1" x14ac:dyDescent="0.35">
      <c r="A28" s="12" t="s">
        <v>35</v>
      </c>
      <c r="B28" s="13"/>
      <c r="C28" s="12"/>
      <c r="D28" s="14">
        <v>0</v>
      </c>
      <c r="E28" s="15"/>
      <c r="F28" s="16"/>
      <c r="G28" s="16"/>
      <c r="H28" s="18"/>
      <c r="I28" s="19"/>
      <c r="J28" s="19"/>
      <c r="K28" s="20"/>
      <c r="L28" s="21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5.75" customHeight="1" x14ac:dyDescent="0.35">
      <c r="A29" s="12" t="s">
        <v>36</v>
      </c>
      <c r="B29" s="13"/>
      <c r="C29" s="12"/>
      <c r="D29" s="22">
        <v>272</v>
      </c>
      <c r="E29" s="15"/>
      <c r="F29" s="16"/>
      <c r="G29" s="16"/>
      <c r="H29" s="18"/>
      <c r="I29" s="19"/>
      <c r="J29" s="19"/>
      <c r="K29" s="20"/>
      <c r="L29" s="21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5.75" customHeight="1" x14ac:dyDescent="0.35">
      <c r="A30" s="12" t="s">
        <v>37</v>
      </c>
      <c r="B30" s="13"/>
      <c r="C30" s="12"/>
      <c r="D30" s="14">
        <v>0</v>
      </c>
      <c r="E30" s="15"/>
      <c r="F30" s="16"/>
      <c r="G30" s="16"/>
      <c r="H30" s="18"/>
      <c r="I30" s="19"/>
      <c r="J30" s="19"/>
      <c r="K30" s="20"/>
      <c r="L30" s="21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5.75" customHeight="1" x14ac:dyDescent="0.35">
      <c r="A31" s="12" t="s">
        <v>38</v>
      </c>
      <c r="B31" s="13"/>
      <c r="C31" s="12"/>
      <c r="D31" s="14">
        <v>20</v>
      </c>
      <c r="E31" s="15"/>
      <c r="F31" s="16"/>
      <c r="G31" s="16"/>
      <c r="H31" s="18"/>
      <c r="I31" s="19"/>
      <c r="J31" s="19"/>
      <c r="K31" s="20"/>
      <c r="L31" s="21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5.75" customHeight="1" x14ac:dyDescent="0.35">
      <c r="A32" s="12" t="s">
        <v>39</v>
      </c>
      <c r="B32" s="13"/>
      <c r="C32" s="12"/>
      <c r="D32" s="22">
        <v>25</v>
      </c>
      <c r="E32" s="15"/>
      <c r="F32" s="16"/>
      <c r="G32" s="16"/>
      <c r="H32" s="18"/>
      <c r="I32" s="19"/>
      <c r="J32" s="19"/>
      <c r="K32" s="20"/>
      <c r="L32" s="21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5.75" customHeight="1" x14ac:dyDescent="0.35">
      <c r="A33" s="12" t="s">
        <v>40</v>
      </c>
      <c r="B33" s="13"/>
      <c r="C33" s="12"/>
      <c r="D33" s="23">
        <f>SUM(D26:D32)</f>
        <v>317</v>
      </c>
      <c r="E33" s="15"/>
      <c r="F33" s="16"/>
      <c r="G33" s="16"/>
      <c r="H33" s="18"/>
      <c r="I33" s="19"/>
      <c r="J33" s="19"/>
      <c r="K33" s="20"/>
      <c r="L33" s="21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5.75" customHeight="1" x14ac:dyDescent="0.35">
      <c r="A34" s="12" t="s">
        <v>41</v>
      </c>
      <c r="B34" s="13"/>
      <c r="C34" s="12"/>
      <c r="D34" s="14"/>
      <c r="E34" s="15"/>
      <c r="F34" s="16"/>
      <c r="G34" s="16"/>
      <c r="H34" s="18"/>
      <c r="I34" s="19"/>
      <c r="J34" s="19"/>
      <c r="K34" s="20"/>
      <c r="L34" s="21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5.75" customHeight="1" x14ac:dyDescent="0.35">
      <c r="A35" s="12" t="s">
        <v>42</v>
      </c>
      <c r="B35" s="13"/>
      <c r="C35" s="12"/>
      <c r="D35" s="14"/>
      <c r="E35" s="15"/>
      <c r="F35" s="16"/>
      <c r="G35" s="16"/>
      <c r="H35" s="18"/>
      <c r="I35" s="19"/>
      <c r="J35" s="19"/>
      <c r="K35" s="20"/>
      <c r="L35" s="21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5.75" customHeight="1" x14ac:dyDescent="0.35">
      <c r="A36" s="12" t="s">
        <v>43</v>
      </c>
      <c r="B36" s="13"/>
      <c r="C36" s="12"/>
      <c r="D36" s="14"/>
      <c r="E36" s="15"/>
      <c r="F36" s="16"/>
      <c r="G36" s="16"/>
      <c r="H36" s="18"/>
      <c r="I36" s="19"/>
      <c r="J36" s="19"/>
      <c r="K36" s="20"/>
      <c r="L36" s="21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5.75" customHeight="1" x14ac:dyDescent="0.35">
      <c r="A37" s="12" t="s">
        <v>44</v>
      </c>
      <c r="B37" s="13"/>
      <c r="C37" s="12"/>
      <c r="D37" s="14"/>
      <c r="E37" s="15"/>
      <c r="F37" s="16"/>
      <c r="G37" s="16"/>
      <c r="H37" s="18"/>
      <c r="I37" s="19"/>
      <c r="J37" s="19"/>
      <c r="K37" s="20"/>
      <c r="L37" s="21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5.75" customHeight="1" x14ac:dyDescent="0.35">
      <c r="A38" s="12" t="s">
        <v>45</v>
      </c>
      <c r="B38" s="13"/>
      <c r="C38" s="12"/>
      <c r="D38" s="14"/>
      <c r="E38" s="15"/>
      <c r="F38" s="16"/>
      <c r="G38" s="16"/>
      <c r="H38" s="18"/>
      <c r="I38" s="19"/>
      <c r="J38" s="19"/>
      <c r="K38" s="20"/>
      <c r="L38" s="21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5.75" customHeight="1" x14ac:dyDescent="0.35">
      <c r="A39" s="12" t="s">
        <v>46</v>
      </c>
      <c r="B39" s="13"/>
      <c r="C39" s="12"/>
      <c r="D39" s="14"/>
      <c r="E39" s="15"/>
      <c r="F39" s="16"/>
      <c r="G39" s="16"/>
      <c r="H39" s="18"/>
      <c r="I39" s="19"/>
      <c r="J39" s="19"/>
      <c r="K39" s="20"/>
      <c r="L39" s="21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5.75" customHeight="1" x14ac:dyDescent="0.35">
      <c r="A40" s="12" t="s">
        <v>47</v>
      </c>
      <c r="B40" s="13"/>
      <c r="C40" s="12"/>
      <c r="D40" s="14"/>
      <c r="E40" s="15"/>
      <c r="F40" s="16"/>
      <c r="G40" s="16"/>
      <c r="H40" s="18"/>
      <c r="I40" s="19"/>
      <c r="J40" s="19"/>
      <c r="K40" s="20"/>
      <c r="L40" s="21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5.75" customHeight="1" x14ac:dyDescent="0.35">
      <c r="A41" s="12" t="s">
        <v>48</v>
      </c>
      <c r="B41" s="13"/>
      <c r="C41" s="12"/>
      <c r="D41" s="14"/>
      <c r="E41" s="15"/>
      <c r="F41" s="16"/>
      <c r="G41" s="16"/>
      <c r="H41" s="18"/>
      <c r="I41" s="19"/>
      <c r="J41" s="19"/>
      <c r="K41" s="20"/>
      <c r="L41" s="21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5.75" customHeight="1" x14ac:dyDescent="0.35">
      <c r="A42" s="12" t="s">
        <v>49</v>
      </c>
      <c r="B42" s="13"/>
      <c r="C42" s="12"/>
      <c r="D42" s="14"/>
      <c r="E42" s="15"/>
      <c r="F42" s="16"/>
      <c r="G42" s="16"/>
      <c r="H42" s="18"/>
      <c r="I42" s="19"/>
      <c r="J42" s="19"/>
      <c r="K42" s="20"/>
      <c r="L42" s="21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5.75" customHeight="1" x14ac:dyDescent="0.35">
      <c r="A43" s="12" t="s">
        <v>50</v>
      </c>
      <c r="B43" s="13"/>
      <c r="C43" s="12"/>
      <c r="D43" s="23">
        <f>((((((((D34)+(D35))+(D36))+(D37))+(D38))+(D39))+(D40))+(D41))+(D42)</f>
        <v>0</v>
      </c>
      <c r="E43" s="15"/>
      <c r="F43" s="16"/>
      <c r="G43" s="16"/>
      <c r="H43" s="18"/>
      <c r="I43" s="19"/>
      <c r="J43" s="19"/>
      <c r="K43" s="20"/>
      <c r="L43" s="21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5.75" customHeight="1" x14ac:dyDescent="0.35">
      <c r="A44" s="12" t="s">
        <v>51</v>
      </c>
      <c r="B44" s="13"/>
      <c r="C44" s="12"/>
      <c r="D44" s="14">
        <v>2648.81</v>
      </c>
      <c r="E44" s="15"/>
      <c r="F44" s="16"/>
      <c r="G44" s="16"/>
      <c r="H44" s="18"/>
      <c r="I44" s="19"/>
      <c r="J44" s="19"/>
      <c r="K44" s="20"/>
      <c r="L44" s="21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5.75" customHeight="1" x14ac:dyDescent="0.35">
      <c r="A45" s="12" t="s">
        <v>52</v>
      </c>
      <c r="B45" s="13"/>
      <c r="C45" s="12"/>
      <c r="D45" s="14">
        <v>0</v>
      </c>
      <c r="E45" s="15"/>
      <c r="F45" s="16"/>
      <c r="G45" s="16"/>
      <c r="H45" s="18"/>
      <c r="I45" s="19"/>
      <c r="J45" s="19"/>
      <c r="K45" s="20"/>
      <c r="L45" s="21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5.75" customHeight="1" x14ac:dyDescent="0.35">
      <c r="A46" s="12" t="s">
        <v>53</v>
      </c>
      <c r="B46" s="13"/>
      <c r="C46" s="12"/>
      <c r="D46" s="14"/>
      <c r="E46" s="15"/>
      <c r="F46" s="16"/>
      <c r="G46" s="16"/>
      <c r="H46" s="18"/>
      <c r="I46" s="19"/>
      <c r="J46" s="19"/>
      <c r="K46" s="20"/>
      <c r="L46" s="21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5.75" customHeight="1" x14ac:dyDescent="0.35">
      <c r="A47" s="12" t="s">
        <v>54</v>
      </c>
      <c r="B47" s="13"/>
      <c r="C47" s="12"/>
      <c r="D47" s="14">
        <v>6955.24</v>
      </c>
      <c r="E47" s="15"/>
      <c r="F47" s="16"/>
      <c r="G47" s="16"/>
      <c r="H47" s="18"/>
      <c r="I47" s="19"/>
      <c r="J47" s="19"/>
      <c r="K47" s="20"/>
      <c r="L47" s="21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5.75" customHeight="1" x14ac:dyDescent="0.35">
      <c r="A48" s="12" t="s">
        <v>55</v>
      </c>
      <c r="B48" s="13"/>
      <c r="C48" s="12"/>
      <c r="D48" s="22">
        <v>0</v>
      </c>
      <c r="E48" s="15"/>
      <c r="F48" s="16"/>
      <c r="G48" s="16"/>
      <c r="H48" s="18"/>
      <c r="I48" s="19"/>
      <c r="J48" s="19"/>
      <c r="K48" s="20"/>
      <c r="L48" s="21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5.75" customHeight="1" x14ac:dyDescent="0.35">
      <c r="A49" s="12" t="s">
        <v>56</v>
      </c>
      <c r="B49" s="13"/>
      <c r="C49" s="12"/>
      <c r="D49" s="14"/>
      <c r="E49" s="15"/>
      <c r="F49" s="16"/>
      <c r="G49" s="16"/>
      <c r="H49" s="18"/>
      <c r="I49" s="19"/>
      <c r="J49" s="19"/>
      <c r="K49" s="20"/>
      <c r="L49" s="21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5.75" customHeight="1" x14ac:dyDescent="0.35">
      <c r="A50" s="12" t="s">
        <v>57</v>
      </c>
      <c r="B50" s="13"/>
      <c r="C50" s="12"/>
      <c r="D50" s="22">
        <v>1400</v>
      </c>
      <c r="E50" s="15"/>
      <c r="F50" s="16"/>
      <c r="G50" s="16"/>
      <c r="H50" s="18"/>
      <c r="I50" s="19"/>
      <c r="J50" s="19"/>
      <c r="K50" s="20"/>
      <c r="L50" s="21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5.75" customHeight="1" x14ac:dyDescent="0.35">
      <c r="A51" s="12" t="s">
        <v>58</v>
      </c>
      <c r="B51" s="13"/>
      <c r="C51" s="12"/>
      <c r="D51" s="14"/>
      <c r="E51" s="15"/>
      <c r="F51" s="16"/>
      <c r="G51" s="16"/>
      <c r="H51" s="18"/>
      <c r="I51" s="19"/>
      <c r="J51" s="19"/>
      <c r="K51" s="20"/>
      <c r="L51" s="21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5.75" customHeight="1" x14ac:dyDescent="0.35">
      <c r="A52" s="12" t="s">
        <v>59</v>
      </c>
      <c r="B52" s="13"/>
      <c r="C52" s="12"/>
      <c r="D52" s="23">
        <f>(((((((D44)+(D45))+(D46))+(D47))+(D48))+(D49))+(D50))+(D51)</f>
        <v>11004.05</v>
      </c>
      <c r="E52" s="15"/>
      <c r="F52" s="16"/>
      <c r="G52" s="16"/>
      <c r="H52" s="18"/>
      <c r="I52" s="19"/>
      <c r="J52" s="19"/>
      <c r="K52" s="20"/>
      <c r="L52" s="21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5.75" customHeight="1" x14ac:dyDescent="0.35">
      <c r="A53" s="12" t="s">
        <v>60</v>
      </c>
      <c r="B53" s="13"/>
      <c r="C53" s="12"/>
      <c r="D53" s="14">
        <v>70</v>
      </c>
      <c r="E53" s="15"/>
      <c r="F53" s="16"/>
      <c r="G53" s="16"/>
      <c r="H53" s="18"/>
      <c r="I53" s="19"/>
      <c r="J53" s="19"/>
      <c r="K53" s="20"/>
      <c r="L53" s="21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5.75" customHeight="1" x14ac:dyDescent="0.35">
      <c r="A54" s="12" t="s">
        <v>61</v>
      </c>
      <c r="B54" s="13"/>
      <c r="C54" s="12"/>
      <c r="D54" s="14"/>
      <c r="E54" s="15"/>
      <c r="F54" s="16"/>
      <c r="G54" s="16"/>
      <c r="H54" s="18"/>
      <c r="I54" s="19"/>
      <c r="J54" s="19"/>
      <c r="K54" s="20"/>
      <c r="L54" s="21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5.75" customHeight="1" x14ac:dyDescent="0.35">
      <c r="A55" s="12" t="s">
        <v>62</v>
      </c>
      <c r="B55" s="13"/>
      <c r="C55" s="12"/>
      <c r="D55" s="14"/>
      <c r="E55" s="15"/>
      <c r="F55" s="16"/>
      <c r="G55" s="16"/>
      <c r="H55" s="18"/>
      <c r="I55" s="19"/>
      <c r="J55" s="19"/>
      <c r="K55" s="20"/>
      <c r="L55" s="21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5.75" customHeight="1" x14ac:dyDescent="0.35">
      <c r="A56" s="12" t="s">
        <v>63</v>
      </c>
      <c r="B56" s="13"/>
      <c r="C56" s="12"/>
      <c r="D56" s="14"/>
      <c r="E56" s="15"/>
      <c r="F56" s="16"/>
      <c r="G56" s="16"/>
      <c r="H56" s="18"/>
      <c r="I56" s="19"/>
      <c r="J56" s="19"/>
      <c r="K56" s="20"/>
      <c r="L56" s="21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5.75" customHeight="1" x14ac:dyDescent="0.35">
      <c r="A57" s="12" t="s">
        <v>64</v>
      </c>
      <c r="B57" s="13"/>
      <c r="C57" s="12"/>
      <c r="D57" s="14"/>
      <c r="E57" s="15"/>
      <c r="F57" s="16"/>
      <c r="G57" s="16"/>
      <c r="H57" s="18"/>
      <c r="I57" s="19"/>
      <c r="J57" s="19"/>
      <c r="K57" s="20"/>
      <c r="L57" s="21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5.75" customHeight="1" x14ac:dyDescent="0.35">
      <c r="A58" s="12" t="s">
        <v>65</v>
      </c>
      <c r="B58" s="13"/>
      <c r="C58" s="12"/>
      <c r="D58" s="22">
        <v>19732.14</v>
      </c>
      <c r="E58" s="15"/>
      <c r="F58" s="16"/>
      <c r="G58" s="16"/>
      <c r="H58" s="18"/>
      <c r="I58" s="19"/>
      <c r="J58" s="19"/>
      <c r="K58" s="20"/>
      <c r="L58" s="21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5.75" customHeight="1" x14ac:dyDescent="0.35">
      <c r="A59" s="12" t="s">
        <v>66</v>
      </c>
      <c r="B59" s="13"/>
      <c r="C59" s="12"/>
      <c r="D59" s="22">
        <v>3000</v>
      </c>
      <c r="E59" s="15"/>
      <c r="F59" s="16"/>
      <c r="G59" s="16"/>
      <c r="H59" s="18"/>
      <c r="I59" s="19"/>
      <c r="J59" s="19"/>
      <c r="K59" s="20"/>
      <c r="L59" s="21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5.75" customHeight="1" x14ac:dyDescent="0.35">
      <c r="A60" s="12" t="s">
        <v>67</v>
      </c>
      <c r="B60" s="13"/>
      <c r="C60" s="12"/>
      <c r="D60" s="23">
        <v>22802.14</v>
      </c>
      <c r="E60" s="15"/>
      <c r="F60" s="16"/>
      <c r="G60" s="16"/>
      <c r="H60" s="18"/>
      <c r="I60" s="19"/>
      <c r="J60" s="19"/>
      <c r="K60" s="20"/>
      <c r="L60" s="21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5.75" customHeight="1" x14ac:dyDescent="0.35">
      <c r="A61" s="12" t="s">
        <v>68</v>
      </c>
      <c r="B61" s="13"/>
      <c r="C61" s="12"/>
      <c r="D61" s="23">
        <f>(((((D24)+(D25))+(D33))+(D43))+(D52))+(D60)</f>
        <v>35248.19</v>
      </c>
      <c r="E61" s="15"/>
      <c r="F61" s="16"/>
      <c r="G61" s="16"/>
      <c r="H61" s="18"/>
      <c r="I61" s="19"/>
      <c r="J61" s="19"/>
      <c r="K61" s="20"/>
      <c r="L61" s="21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5.75" customHeight="1" x14ac:dyDescent="0.35">
      <c r="A62" s="12" t="s">
        <v>69</v>
      </c>
      <c r="B62" s="13"/>
      <c r="C62" s="12"/>
      <c r="D62" s="22">
        <v>6735</v>
      </c>
      <c r="E62" s="15"/>
      <c r="F62" s="16"/>
      <c r="G62" s="16"/>
      <c r="H62" s="18"/>
      <c r="I62" s="19"/>
      <c r="J62" s="19"/>
      <c r="K62" s="20"/>
      <c r="L62" s="21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5.75" customHeight="1" x14ac:dyDescent="0.35">
      <c r="A63" s="12" t="s">
        <v>70</v>
      </c>
      <c r="B63" s="13"/>
      <c r="C63" s="12"/>
      <c r="D63" s="22">
        <v>10080</v>
      </c>
      <c r="E63" s="15"/>
      <c r="F63" s="16"/>
      <c r="G63" s="16"/>
      <c r="H63" s="18"/>
      <c r="I63" s="19"/>
      <c r="J63" s="19"/>
      <c r="K63" s="20"/>
      <c r="L63" s="21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5.75" customHeight="1" x14ac:dyDescent="0.35">
      <c r="A64" s="12" t="s">
        <v>71</v>
      </c>
      <c r="B64" s="13"/>
      <c r="C64" s="12"/>
      <c r="D64" s="14">
        <v>-200</v>
      </c>
      <c r="E64" s="15"/>
      <c r="F64" s="16"/>
      <c r="G64" s="16"/>
      <c r="H64" s="18"/>
      <c r="I64" s="19"/>
      <c r="J64" s="19"/>
      <c r="K64" s="20"/>
      <c r="L64" s="21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5.75" customHeight="1" x14ac:dyDescent="0.35">
      <c r="A65" s="12" t="s">
        <v>72</v>
      </c>
      <c r="B65" s="13"/>
      <c r="C65" s="12"/>
      <c r="D65" s="14"/>
      <c r="E65" s="15"/>
      <c r="F65" s="16"/>
      <c r="G65" s="16"/>
      <c r="H65" s="18"/>
      <c r="I65" s="19"/>
      <c r="J65" s="19"/>
      <c r="K65" s="20"/>
      <c r="L65" s="21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5.75" customHeight="1" x14ac:dyDescent="0.35">
      <c r="A66" s="12" t="s">
        <v>73</v>
      </c>
      <c r="B66" s="13"/>
      <c r="C66" s="12"/>
      <c r="D66" s="14"/>
      <c r="E66" s="15"/>
      <c r="F66" s="16"/>
      <c r="G66" s="16"/>
      <c r="H66" s="18"/>
      <c r="I66" s="19"/>
      <c r="J66" s="19"/>
      <c r="K66" s="20"/>
      <c r="L66" s="21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5.75" customHeight="1" x14ac:dyDescent="0.35">
      <c r="A67" s="12" t="s">
        <v>74</v>
      </c>
      <c r="B67" s="13"/>
      <c r="C67" s="12"/>
      <c r="D67" s="14"/>
      <c r="E67" s="15"/>
      <c r="F67" s="16"/>
      <c r="G67" s="16"/>
      <c r="H67" s="18"/>
      <c r="I67" s="19"/>
      <c r="J67" s="19"/>
      <c r="K67" s="20"/>
      <c r="L67" s="21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5.75" customHeight="1" x14ac:dyDescent="0.35">
      <c r="A68" s="12" t="s">
        <v>75</v>
      </c>
      <c r="B68" s="13"/>
      <c r="C68" s="12"/>
      <c r="D68" s="14"/>
      <c r="E68" s="15"/>
      <c r="F68" s="16"/>
      <c r="G68" s="16"/>
      <c r="H68" s="18"/>
      <c r="I68" s="19"/>
      <c r="J68" s="19"/>
      <c r="K68" s="20"/>
      <c r="L68" s="21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5.75" customHeight="1" x14ac:dyDescent="0.35">
      <c r="A69" s="12" t="s">
        <v>76</v>
      </c>
      <c r="B69" s="13"/>
      <c r="C69" s="12"/>
      <c r="D69" s="14"/>
      <c r="E69" s="15"/>
      <c r="F69" s="16"/>
      <c r="G69" s="16"/>
      <c r="H69" s="18"/>
      <c r="I69" s="19"/>
      <c r="J69" s="19"/>
      <c r="K69" s="20"/>
      <c r="L69" s="21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5.75" customHeight="1" x14ac:dyDescent="0.35">
      <c r="A70" s="12" t="s">
        <v>77</v>
      </c>
      <c r="B70" s="13"/>
      <c r="C70" s="12"/>
      <c r="D70" s="14"/>
      <c r="E70" s="15"/>
      <c r="F70" s="16"/>
      <c r="G70" s="16"/>
      <c r="H70" s="18"/>
      <c r="I70" s="19"/>
      <c r="J70" s="19"/>
      <c r="K70" s="20"/>
      <c r="L70" s="21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5.75" customHeight="1" x14ac:dyDescent="0.35">
      <c r="A71" s="12" t="s">
        <v>78</v>
      </c>
      <c r="B71" s="13"/>
      <c r="C71" s="12"/>
      <c r="D71" s="14"/>
      <c r="E71" s="15"/>
      <c r="F71" s="16"/>
      <c r="G71" s="16"/>
      <c r="H71" s="18"/>
      <c r="I71" s="19"/>
      <c r="J71" s="19"/>
      <c r="K71" s="20"/>
      <c r="L71" s="21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5.75" customHeight="1" x14ac:dyDescent="0.35">
      <c r="A72" s="12" t="s">
        <v>79</v>
      </c>
      <c r="B72" s="13"/>
      <c r="C72" s="12"/>
      <c r="D72" s="14"/>
      <c r="E72" s="15"/>
      <c r="F72" s="16"/>
      <c r="G72" s="16"/>
      <c r="H72" s="18"/>
      <c r="I72" s="19"/>
      <c r="J72" s="19"/>
      <c r="K72" s="20"/>
      <c r="L72" s="21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5.75" customHeight="1" x14ac:dyDescent="0.35">
      <c r="A73" s="12" t="s">
        <v>80</v>
      </c>
      <c r="B73" s="13"/>
      <c r="C73" s="12"/>
      <c r="D73" s="14"/>
      <c r="E73" s="15"/>
      <c r="F73" s="16"/>
      <c r="G73" s="16"/>
      <c r="H73" s="18"/>
      <c r="I73" s="19"/>
      <c r="J73" s="19"/>
      <c r="K73" s="20"/>
      <c r="L73" s="21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5.75" customHeight="1" x14ac:dyDescent="0.35">
      <c r="A74" s="12" t="s">
        <v>81</v>
      </c>
      <c r="B74" s="13"/>
      <c r="C74" s="12"/>
      <c r="D74" s="14"/>
      <c r="E74" s="15"/>
      <c r="F74" s="16"/>
      <c r="G74" s="16"/>
      <c r="H74" s="18"/>
      <c r="I74" s="19"/>
      <c r="J74" s="19"/>
      <c r="K74" s="20"/>
      <c r="L74" s="21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5.75" customHeight="1" x14ac:dyDescent="0.35">
      <c r="A75" s="12" t="s">
        <v>82</v>
      </c>
      <c r="B75" s="13"/>
      <c r="C75" s="12"/>
      <c r="D75" s="23">
        <f>((((((((((((((D23)+(D61))+(D62))+(D63))+(D64))+(D65))+(D66))+(D67))+(D68))+(D69))+(D70))+(D71))+(D72))+(D73))+(D74)</f>
        <v>336873.29</v>
      </c>
      <c r="E75" s="15"/>
      <c r="F75" s="16"/>
      <c r="G75" s="16"/>
      <c r="H75" s="18"/>
      <c r="I75" s="19"/>
      <c r="J75" s="19"/>
      <c r="K75" s="20"/>
      <c r="L75" s="21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5.75" customHeight="1" x14ac:dyDescent="0.35">
      <c r="A76" s="12" t="s">
        <v>83</v>
      </c>
      <c r="B76" s="13"/>
      <c r="C76" s="12"/>
      <c r="D76" s="14"/>
      <c r="E76" s="15"/>
      <c r="F76" s="16"/>
      <c r="G76" s="16"/>
      <c r="H76" s="18"/>
      <c r="I76" s="19"/>
      <c r="J76" s="19"/>
      <c r="K76" s="20"/>
      <c r="L76" s="21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5.75" customHeight="1" x14ac:dyDescent="0.35">
      <c r="A77" s="12" t="s">
        <v>84</v>
      </c>
      <c r="B77" s="13"/>
      <c r="C77" s="12"/>
      <c r="D77" s="14"/>
      <c r="E77" s="15"/>
      <c r="F77" s="16"/>
      <c r="G77" s="16"/>
      <c r="H77" s="18"/>
      <c r="I77" s="19"/>
      <c r="J77" s="19"/>
      <c r="K77" s="20"/>
      <c r="L77" s="21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5.75" customHeight="1" x14ac:dyDescent="0.35">
      <c r="A78" s="12" t="s">
        <v>85</v>
      </c>
      <c r="B78" s="13"/>
      <c r="C78" s="12"/>
      <c r="D78" s="23">
        <f>D77</f>
        <v>0</v>
      </c>
      <c r="E78" s="15"/>
      <c r="F78" s="16"/>
      <c r="G78" s="16"/>
      <c r="H78" s="18"/>
      <c r="I78" s="19"/>
      <c r="J78" s="19"/>
      <c r="K78" s="20"/>
      <c r="L78" s="21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5.75" customHeight="1" x14ac:dyDescent="0.35">
      <c r="A79" s="12" t="s">
        <v>86</v>
      </c>
      <c r="B79" s="13"/>
      <c r="C79" s="12"/>
      <c r="D79" s="23">
        <f>(D75)-(D78)</f>
        <v>336873.29</v>
      </c>
      <c r="E79" s="15"/>
      <c r="F79" s="16"/>
      <c r="G79" s="16"/>
      <c r="H79" s="18"/>
      <c r="I79" s="19"/>
      <c r="J79" s="19"/>
      <c r="K79" s="20"/>
      <c r="L79" s="21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5.75" customHeight="1" x14ac:dyDescent="0.35">
      <c r="A80" s="24"/>
      <c r="B80" s="25"/>
      <c r="C80" s="24"/>
      <c r="D80" s="26"/>
      <c r="E80" s="27"/>
      <c r="F80" s="28"/>
      <c r="G80" s="28"/>
      <c r="H80" s="28"/>
      <c r="I80" s="27"/>
      <c r="J80" s="27"/>
      <c r="L80" s="2"/>
    </row>
    <row r="81" spans="1:26" ht="15.75" customHeight="1" x14ac:dyDescent="0.35">
      <c r="A81" s="24" t="s">
        <v>87</v>
      </c>
      <c r="B81" s="25"/>
      <c r="C81" s="24"/>
      <c r="D81" s="29"/>
      <c r="E81" s="27"/>
      <c r="F81" s="28"/>
      <c r="G81" s="28"/>
      <c r="H81" s="28"/>
      <c r="I81" s="27"/>
      <c r="J81" s="27"/>
      <c r="L81" s="2"/>
    </row>
    <row r="82" spans="1:26" ht="15.75" customHeight="1" x14ac:dyDescent="0.35">
      <c r="A82" s="24" t="s">
        <v>88</v>
      </c>
      <c r="B82" s="25"/>
      <c r="C82" s="24"/>
      <c r="D82" s="29"/>
      <c r="E82" s="27"/>
      <c r="F82" s="28"/>
      <c r="G82" s="28"/>
      <c r="H82" s="28"/>
      <c r="I82" s="27"/>
      <c r="J82" s="27"/>
      <c r="L82" s="2"/>
    </row>
    <row r="83" spans="1:26" ht="15.75" customHeight="1" x14ac:dyDescent="0.35">
      <c r="A83" s="24" t="s">
        <v>89</v>
      </c>
      <c r="B83" s="25"/>
      <c r="C83" s="24"/>
      <c r="D83" s="29"/>
      <c r="E83" s="27"/>
      <c r="F83" s="28"/>
      <c r="G83" s="28"/>
      <c r="H83" s="28"/>
      <c r="I83" s="27"/>
      <c r="J83" s="27"/>
      <c r="L83" s="2"/>
    </row>
    <row r="84" spans="1:26" ht="15.75" customHeight="1" x14ac:dyDescent="0.35">
      <c r="A84" s="24" t="s">
        <v>90</v>
      </c>
      <c r="B84" s="25">
        <v>8224.8364223999979</v>
      </c>
      <c r="C84" s="25">
        <f t="shared" ref="C84:C90" si="1">1*B84</f>
        <v>8224.8364223999979</v>
      </c>
      <c r="D84" s="30">
        <v>14217.5</v>
      </c>
      <c r="E84" s="31">
        <f t="shared" ref="E84:E90" si="2">D84-C84</f>
        <v>5992.6635776000021</v>
      </c>
      <c r="F84" s="32">
        <f t="shared" ref="F84:F90" si="3">E84/C84</f>
        <v>0.72860580683151743</v>
      </c>
      <c r="G84" s="31">
        <v>15510.000000000002</v>
      </c>
      <c r="H84" s="32">
        <f t="shared" ref="H84:H88" si="4">(D84-G84)/G84</f>
        <v>-8.333333333333344E-2</v>
      </c>
      <c r="I84" s="33">
        <v>14217.5</v>
      </c>
      <c r="J84" s="31">
        <f t="shared" ref="J84:J90" si="5">I84-G84</f>
        <v>-1292.5000000000018</v>
      </c>
      <c r="L84" s="2"/>
    </row>
    <row r="85" spans="1:26" ht="15.75" customHeight="1" x14ac:dyDescent="0.35">
      <c r="A85" s="24" t="s">
        <v>91</v>
      </c>
      <c r="B85" s="25">
        <v>856.44</v>
      </c>
      <c r="C85" s="25">
        <f t="shared" si="1"/>
        <v>856.44</v>
      </c>
      <c r="D85" s="30">
        <v>1095</v>
      </c>
      <c r="E85" s="31">
        <f t="shared" si="2"/>
        <v>238.55999999999995</v>
      </c>
      <c r="F85" s="32">
        <f t="shared" si="3"/>
        <v>0.27854840969595057</v>
      </c>
      <c r="G85" s="34">
        <v>1054</v>
      </c>
      <c r="H85" s="32">
        <f t="shared" si="4"/>
        <v>3.8899430740037953E-2</v>
      </c>
      <c r="I85" s="30">
        <f>372+778</f>
        <v>1150</v>
      </c>
      <c r="J85" s="31">
        <f t="shared" si="5"/>
        <v>96</v>
      </c>
      <c r="L85" s="2"/>
    </row>
    <row r="86" spans="1:26" ht="15.75" customHeight="1" x14ac:dyDescent="0.35">
      <c r="A86" s="24" t="s">
        <v>92</v>
      </c>
      <c r="B86" s="25">
        <v>29423.520000000004</v>
      </c>
      <c r="C86" s="25">
        <f t="shared" si="1"/>
        <v>29423.520000000004</v>
      </c>
      <c r="D86" s="30">
        <v>2636.59</v>
      </c>
      <c r="E86" s="31">
        <f t="shared" si="2"/>
        <v>-26786.930000000004</v>
      </c>
      <c r="F86" s="32">
        <f t="shared" si="3"/>
        <v>-0.91039175462351207</v>
      </c>
      <c r="G86" s="31">
        <v>2759.88</v>
      </c>
      <c r="H86" s="32">
        <f t="shared" si="4"/>
        <v>-4.4672232126034453E-2</v>
      </c>
      <c r="I86" s="31">
        <v>2877</v>
      </c>
      <c r="J86" s="31">
        <f t="shared" si="5"/>
        <v>117.11999999999989</v>
      </c>
      <c r="K86" s="35" t="s">
        <v>93</v>
      </c>
      <c r="L86" s="2"/>
    </row>
    <row r="87" spans="1:26" ht="15.75" customHeight="1" x14ac:dyDescent="0.35">
      <c r="A87" s="24" t="s">
        <v>94</v>
      </c>
      <c r="B87" s="25">
        <v>1122</v>
      </c>
      <c r="C87" s="25">
        <f t="shared" si="1"/>
        <v>1122</v>
      </c>
      <c r="D87" s="30">
        <v>1010.11</v>
      </c>
      <c r="E87" s="31">
        <f t="shared" si="2"/>
        <v>-111.88999999999999</v>
      </c>
      <c r="F87" s="32">
        <f t="shared" si="3"/>
        <v>-9.9723707664884129E-2</v>
      </c>
      <c r="G87" s="31">
        <v>1074.3600000000001</v>
      </c>
      <c r="H87" s="32">
        <f t="shared" si="4"/>
        <v>-5.9803045534085511E-2</v>
      </c>
      <c r="I87" s="31">
        <v>1113</v>
      </c>
      <c r="J87" s="31">
        <f t="shared" si="5"/>
        <v>38.639999999999873</v>
      </c>
      <c r="L87" s="2"/>
    </row>
    <row r="88" spans="1:26" ht="15.75" customHeight="1" x14ac:dyDescent="0.35">
      <c r="A88" s="24" t="s">
        <v>95</v>
      </c>
      <c r="B88" s="25">
        <v>1750</v>
      </c>
      <c r="C88" s="25">
        <f t="shared" si="1"/>
        <v>1750</v>
      </c>
      <c r="D88" s="30">
        <v>599.33000000000004</v>
      </c>
      <c r="E88" s="31">
        <f t="shared" si="2"/>
        <v>-1150.67</v>
      </c>
      <c r="F88" s="32">
        <f t="shared" si="3"/>
        <v>-0.65752571428571438</v>
      </c>
      <c r="G88" s="31">
        <v>1750</v>
      </c>
      <c r="H88" s="32">
        <f t="shared" si="4"/>
        <v>-0.65752571428571438</v>
      </c>
      <c r="I88" s="31">
        <v>1750</v>
      </c>
      <c r="J88" s="31">
        <f t="shared" si="5"/>
        <v>0</v>
      </c>
      <c r="L88" s="2"/>
    </row>
    <row r="89" spans="1:26" ht="15.75" customHeight="1" x14ac:dyDescent="0.35">
      <c r="A89" s="24" t="s">
        <v>96</v>
      </c>
      <c r="B89" s="25"/>
      <c r="C89" s="25">
        <f t="shared" si="1"/>
        <v>0</v>
      </c>
      <c r="D89" s="29"/>
      <c r="E89" s="31">
        <f t="shared" si="2"/>
        <v>0</v>
      </c>
      <c r="F89" s="32" t="e">
        <f t="shared" si="3"/>
        <v>#DIV/0!</v>
      </c>
      <c r="G89" s="31"/>
      <c r="H89" s="32"/>
      <c r="I89" s="31"/>
      <c r="J89" s="31">
        <f t="shared" si="5"/>
        <v>0</v>
      </c>
      <c r="L89" s="2"/>
    </row>
    <row r="90" spans="1:26" ht="15.75" customHeight="1" x14ac:dyDescent="0.35">
      <c r="A90" s="24" t="s">
        <v>97</v>
      </c>
      <c r="B90" s="25">
        <v>375</v>
      </c>
      <c r="C90" s="25">
        <f t="shared" si="1"/>
        <v>375</v>
      </c>
      <c r="D90" s="30">
        <v>380</v>
      </c>
      <c r="E90" s="31">
        <f t="shared" si="2"/>
        <v>5</v>
      </c>
      <c r="F90" s="32">
        <f t="shared" si="3"/>
        <v>1.3333333333333334E-2</v>
      </c>
      <c r="G90" s="31">
        <v>375</v>
      </c>
      <c r="H90" s="32">
        <f t="shared" ref="H90:H92" si="6">(D90-G90)/G90</f>
        <v>1.3333333333333334E-2</v>
      </c>
      <c r="I90" s="31">
        <v>375</v>
      </c>
      <c r="J90" s="31">
        <f t="shared" si="5"/>
        <v>0</v>
      </c>
      <c r="L90" s="2"/>
    </row>
    <row r="91" spans="1:26" ht="15.75" customHeight="1" x14ac:dyDescent="0.35">
      <c r="A91" s="24" t="s">
        <v>98</v>
      </c>
      <c r="B91" s="25"/>
      <c r="C91" s="25"/>
      <c r="D91" s="30">
        <v>1225.48</v>
      </c>
      <c r="E91" s="31"/>
      <c r="F91" s="32"/>
      <c r="G91" s="31">
        <v>1000</v>
      </c>
      <c r="H91" s="32">
        <f t="shared" si="6"/>
        <v>0.22548000000000001</v>
      </c>
      <c r="I91" s="31">
        <v>1200</v>
      </c>
      <c r="J91" s="31"/>
      <c r="K91" s="35" t="s">
        <v>99</v>
      </c>
      <c r="L91" s="2"/>
    </row>
    <row r="92" spans="1:26" ht="15.75" customHeight="1" x14ac:dyDescent="0.35">
      <c r="A92" s="36" t="s">
        <v>100</v>
      </c>
      <c r="B92" s="37">
        <f t="shared" ref="B92:C92" si="7">SUM(B84:B90)</f>
        <v>41751.796422400002</v>
      </c>
      <c r="C92" s="37">
        <f t="shared" si="7"/>
        <v>41751.796422400002</v>
      </c>
      <c r="D92" s="38">
        <f>SUM(D83:D91)</f>
        <v>21164.010000000002</v>
      </c>
      <c r="E92" s="39">
        <f>D92-C92</f>
        <v>-20587.7864224</v>
      </c>
      <c r="F92" s="40">
        <f>E92/C92</f>
        <v>-0.49309941575003879</v>
      </c>
      <c r="G92" s="39">
        <f>SUM(G84:G91)</f>
        <v>23523.24</v>
      </c>
      <c r="H92" s="40">
        <f t="shared" si="6"/>
        <v>-0.1002935820065603</v>
      </c>
      <c r="I92" s="39">
        <f>SUM(I84:I91)</f>
        <v>22682.5</v>
      </c>
      <c r="J92" s="41">
        <f>I92-G92</f>
        <v>-840.7400000000016</v>
      </c>
      <c r="K92" s="42"/>
      <c r="L92" s="43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5.75" customHeight="1" x14ac:dyDescent="0.35">
      <c r="A93" s="24"/>
      <c r="B93" s="25"/>
      <c r="C93" s="24"/>
      <c r="D93" s="26"/>
      <c r="E93" s="27"/>
      <c r="F93" s="28"/>
      <c r="G93" s="27"/>
      <c r="H93" s="28"/>
      <c r="I93" s="27"/>
      <c r="J93" s="27"/>
      <c r="L93" s="2"/>
    </row>
    <row r="94" spans="1:26" ht="15.75" customHeight="1" x14ac:dyDescent="0.35">
      <c r="A94" s="24" t="s">
        <v>101</v>
      </c>
      <c r="B94" s="25"/>
      <c r="C94" s="24"/>
      <c r="D94" s="29"/>
      <c r="E94" s="27"/>
      <c r="F94" s="28"/>
      <c r="G94" s="27"/>
      <c r="H94" s="28"/>
      <c r="I94" s="27"/>
      <c r="J94" s="27"/>
      <c r="L94" s="2"/>
    </row>
    <row r="95" spans="1:26" ht="15.75" customHeight="1" x14ac:dyDescent="0.35">
      <c r="A95" s="24" t="s">
        <v>102</v>
      </c>
      <c r="B95" s="25">
        <v>1000</v>
      </c>
      <c r="C95" s="25">
        <f t="shared" ref="C95:C98" si="8">1*B95</f>
        <v>1000</v>
      </c>
      <c r="D95" s="30">
        <v>370.1</v>
      </c>
      <c r="E95" s="31">
        <f t="shared" ref="E95:E100" si="9">D95-C95</f>
        <v>-629.9</v>
      </c>
      <c r="F95" s="32">
        <f t="shared" ref="F95:F100" si="10">E95/C95</f>
        <v>-0.62990000000000002</v>
      </c>
      <c r="G95" s="31">
        <v>1000</v>
      </c>
      <c r="H95" s="32">
        <f t="shared" ref="H95:H98" si="11">(D95-G95)/G95</f>
        <v>-0.62990000000000002</v>
      </c>
      <c r="I95" s="31">
        <v>1000</v>
      </c>
      <c r="J95" s="31">
        <f t="shared" ref="J95:J100" si="12">I95-G95</f>
        <v>0</v>
      </c>
      <c r="L95" s="2"/>
    </row>
    <row r="96" spans="1:26" ht="15.75" hidden="1" customHeight="1" x14ac:dyDescent="0.35">
      <c r="A96" s="24" t="s">
        <v>103</v>
      </c>
      <c r="B96" s="25">
        <v>200</v>
      </c>
      <c r="C96" s="25">
        <f t="shared" si="8"/>
        <v>200</v>
      </c>
      <c r="D96" s="29">
        <v>0</v>
      </c>
      <c r="E96" s="31">
        <f t="shared" si="9"/>
        <v>-200</v>
      </c>
      <c r="F96" s="32">
        <f t="shared" si="10"/>
        <v>-1</v>
      </c>
      <c r="G96" s="31">
        <v>0</v>
      </c>
      <c r="H96" s="32" t="e">
        <f t="shared" si="11"/>
        <v>#DIV/0!</v>
      </c>
      <c r="I96" s="31">
        <v>0</v>
      </c>
      <c r="J96" s="31">
        <f t="shared" si="12"/>
        <v>0</v>
      </c>
      <c r="L96" s="2"/>
    </row>
    <row r="97" spans="1:26" ht="15.75" customHeight="1" x14ac:dyDescent="0.35">
      <c r="A97" s="24" t="s">
        <v>104</v>
      </c>
      <c r="B97" s="25">
        <v>200</v>
      </c>
      <c r="C97" s="25">
        <f t="shared" si="8"/>
        <v>200</v>
      </c>
      <c r="D97" s="29">
        <v>271.17</v>
      </c>
      <c r="E97" s="31">
        <f t="shared" si="9"/>
        <v>71.170000000000016</v>
      </c>
      <c r="F97" s="32">
        <f t="shared" si="10"/>
        <v>0.35585000000000006</v>
      </c>
      <c r="G97" s="31">
        <v>300</v>
      </c>
      <c r="H97" s="32">
        <f t="shared" si="11"/>
        <v>-9.6099999999999949E-2</v>
      </c>
      <c r="I97" s="31">
        <v>300</v>
      </c>
      <c r="J97" s="31">
        <f t="shared" si="12"/>
        <v>0</v>
      </c>
      <c r="L97" s="2"/>
    </row>
    <row r="98" spans="1:26" ht="15.75" hidden="1" customHeight="1" x14ac:dyDescent="0.35">
      <c r="A98" s="24" t="s">
        <v>105</v>
      </c>
      <c r="B98" s="25">
        <v>200</v>
      </c>
      <c r="C98" s="25">
        <f t="shared" si="8"/>
        <v>200</v>
      </c>
      <c r="D98" s="29">
        <v>0</v>
      </c>
      <c r="E98" s="31">
        <f t="shared" si="9"/>
        <v>-200</v>
      </c>
      <c r="F98" s="32">
        <f t="shared" si="10"/>
        <v>-1</v>
      </c>
      <c r="G98" s="31">
        <v>0</v>
      </c>
      <c r="H98" s="32" t="e">
        <f t="shared" si="11"/>
        <v>#DIV/0!</v>
      </c>
      <c r="I98" s="31">
        <v>0</v>
      </c>
      <c r="J98" s="31">
        <f t="shared" si="12"/>
        <v>0</v>
      </c>
      <c r="L98" s="2"/>
    </row>
    <row r="99" spans="1:26" ht="15.75" hidden="1" customHeight="1" x14ac:dyDescent="0.35">
      <c r="A99" s="24" t="s">
        <v>106</v>
      </c>
      <c r="B99" s="25"/>
      <c r="C99" s="25">
        <f>(11/12)*B99</f>
        <v>0</v>
      </c>
      <c r="D99" s="29">
        <v>0</v>
      </c>
      <c r="E99" s="31">
        <f t="shared" si="9"/>
        <v>0</v>
      </c>
      <c r="F99" s="32" t="e">
        <f t="shared" si="10"/>
        <v>#DIV/0!</v>
      </c>
      <c r="G99" s="31">
        <v>0</v>
      </c>
      <c r="H99" s="32">
        <v>0</v>
      </c>
      <c r="I99" s="31">
        <v>0</v>
      </c>
      <c r="J99" s="31">
        <f t="shared" si="12"/>
        <v>0</v>
      </c>
      <c r="L99" s="2"/>
    </row>
    <row r="100" spans="1:26" ht="15.75" customHeight="1" x14ac:dyDescent="0.35">
      <c r="A100" s="36" t="s">
        <v>107</v>
      </c>
      <c r="B100" s="37">
        <f>SUM(B95:B99)</f>
        <v>1600</v>
      </c>
      <c r="C100" s="37">
        <f>1*B100</f>
        <v>1600</v>
      </c>
      <c r="D100" s="38">
        <f>SUM(D95:D99)</f>
        <v>641.27</v>
      </c>
      <c r="E100" s="39">
        <f t="shared" si="9"/>
        <v>-958.73</v>
      </c>
      <c r="F100" s="40">
        <f t="shared" si="10"/>
        <v>-0.59920625000000005</v>
      </c>
      <c r="G100" s="39">
        <f>SUM(G95:G99)</f>
        <v>1300</v>
      </c>
      <c r="H100" s="40">
        <f>(D100-G100)/G100</f>
        <v>-0.50671538461538468</v>
      </c>
      <c r="I100" s="39">
        <f>SUM(I95:I99)</f>
        <v>1300</v>
      </c>
      <c r="J100" s="39">
        <f t="shared" si="12"/>
        <v>0</v>
      </c>
      <c r="K100" s="42"/>
      <c r="L100" s="43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spans="1:26" ht="15.75" customHeight="1" x14ac:dyDescent="0.35">
      <c r="A101" s="24"/>
      <c r="B101" s="25"/>
      <c r="C101" s="24"/>
      <c r="D101" s="26"/>
      <c r="E101" s="27"/>
      <c r="F101" s="28"/>
      <c r="G101" s="27"/>
      <c r="H101" s="28"/>
      <c r="I101" s="27"/>
      <c r="J101" s="27"/>
      <c r="L101" s="2"/>
    </row>
    <row r="102" spans="1:26" ht="15.75" customHeight="1" x14ac:dyDescent="0.35">
      <c r="A102" s="24" t="s">
        <v>108</v>
      </c>
      <c r="B102" s="25"/>
      <c r="C102" s="24"/>
      <c r="D102" s="29"/>
      <c r="E102" s="27"/>
      <c r="F102" s="28"/>
      <c r="G102" s="27"/>
      <c r="H102" s="28"/>
      <c r="I102" s="27"/>
      <c r="J102" s="27"/>
      <c r="L102" s="2"/>
    </row>
    <row r="103" spans="1:26" ht="15.75" customHeight="1" x14ac:dyDescent="0.35">
      <c r="A103" s="24" t="s">
        <v>109</v>
      </c>
      <c r="B103" s="25">
        <v>9000</v>
      </c>
      <c r="C103" s="25">
        <f t="shared" ref="C103:C107" si="13">1*B103</f>
        <v>9000</v>
      </c>
      <c r="D103" s="30">
        <v>8005.93</v>
      </c>
      <c r="E103" s="31">
        <f t="shared" ref="E103:E108" si="14">D103-C103</f>
        <v>-994.06999999999971</v>
      </c>
      <c r="F103" s="32">
        <f t="shared" ref="F103:F108" si="15">E103/C103</f>
        <v>-0.11045222222222219</v>
      </c>
      <c r="G103" s="31">
        <v>9500</v>
      </c>
      <c r="H103" s="32">
        <f t="shared" ref="H103:H108" si="16">(D103-G103)/G103</f>
        <v>-0.15727052631578944</v>
      </c>
      <c r="I103" s="31">
        <v>9500</v>
      </c>
      <c r="J103" s="31">
        <f t="shared" ref="J103:J108" si="17">I103-G103</f>
        <v>0</v>
      </c>
      <c r="L103" s="2"/>
    </row>
    <row r="104" spans="1:26" ht="15.75" customHeight="1" x14ac:dyDescent="0.35">
      <c r="A104" s="24" t="s">
        <v>110</v>
      </c>
      <c r="B104" s="25">
        <v>9000</v>
      </c>
      <c r="C104" s="25">
        <f t="shared" si="13"/>
        <v>9000</v>
      </c>
      <c r="D104" s="30">
        <v>9653.85</v>
      </c>
      <c r="E104" s="31">
        <f t="shared" si="14"/>
        <v>653.85000000000036</v>
      </c>
      <c r="F104" s="32">
        <f t="shared" si="15"/>
        <v>7.2650000000000034E-2</v>
      </c>
      <c r="G104" s="31">
        <v>17000</v>
      </c>
      <c r="H104" s="32">
        <f t="shared" si="16"/>
        <v>-0.43212647058823528</v>
      </c>
      <c r="I104" s="31">
        <v>11000</v>
      </c>
      <c r="J104" s="31">
        <f t="shared" si="17"/>
        <v>-6000</v>
      </c>
      <c r="K104" s="35" t="s">
        <v>111</v>
      </c>
      <c r="L104" s="2" t="s">
        <v>112</v>
      </c>
    </row>
    <row r="105" spans="1:26" ht="15.75" customHeight="1" x14ac:dyDescent="0.35">
      <c r="A105" s="24" t="s">
        <v>113</v>
      </c>
      <c r="B105" s="25">
        <v>900</v>
      </c>
      <c r="C105" s="25">
        <f t="shared" si="13"/>
        <v>900</v>
      </c>
      <c r="D105" s="30">
        <v>1442.8</v>
      </c>
      <c r="E105" s="31">
        <f t="shared" si="14"/>
        <v>542.79999999999995</v>
      </c>
      <c r="F105" s="32">
        <f t="shared" si="15"/>
        <v>0.60311111111111104</v>
      </c>
      <c r="G105" s="31">
        <v>1500</v>
      </c>
      <c r="H105" s="32">
        <f t="shared" si="16"/>
        <v>-3.8133333333333366E-2</v>
      </c>
      <c r="I105" s="31">
        <v>1500</v>
      </c>
      <c r="J105" s="31">
        <f t="shared" si="17"/>
        <v>0</v>
      </c>
      <c r="L105" s="2"/>
    </row>
    <row r="106" spans="1:26" ht="15.75" customHeight="1" x14ac:dyDescent="0.35">
      <c r="A106" s="24" t="s">
        <v>114</v>
      </c>
      <c r="B106" s="25">
        <v>2400</v>
      </c>
      <c r="C106" s="25">
        <f t="shared" si="13"/>
        <v>2400</v>
      </c>
      <c r="D106" s="30">
        <v>2217.42</v>
      </c>
      <c r="E106" s="31">
        <f t="shared" si="14"/>
        <v>-182.57999999999993</v>
      </c>
      <c r="F106" s="32">
        <f t="shared" si="15"/>
        <v>-7.6074999999999976E-2</v>
      </c>
      <c r="G106" s="31">
        <v>2400</v>
      </c>
      <c r="H106" s="32">
        <f t="shared" si="16"/>
        <v>-7.6074999999999976E-2</v>
      </c>
      <c r="I106" s="31">
        <v>2400</v>
      </c>
      <c r="J106" s="31">
        <f t="shared" si="17"/>
        <v>0</v>
      </c>
      <c r="L106" s="2"/>
    </row>
    <row r="107" spans="1:26" ht="15.75" customHeight="1" x14ac:dyDescent="0.35">
      <c r="A107" s="24" t="s">
        <v>115</v>
      </c>
      <c r="B107" s="25">
        <v>1660</v>
      </c>
      <c r="C107" s="25">
        <f t="shared" si="13"/>
        <v>1660</v>
      </c>
      <c r="D107" s="30">
        <v>2012.62</v>
      </c>
      <c r="E107" s="31">
        <f t="shared" si="14"/>
        <v>352.61999999999989</v>
      </c>
      <c r="F107" s="32">
        <f t="shared" si="15"/>
        <v>0.21242168674698789</v>
      </c>
      <c r="G107" s="31">
        <v>1660</v>
      </c>
      <c r="H107" s="32">
        <f t="shared" si="16"/>
        <v>0.21242168674698789</v>
      </c>
      <c r="I107" s="31">
        <v>2000</v>
      </c>
      <c r="J107" s="31">
        <f t="shared" si="17"/>
        <v>340</v>
      </c>
      <c r="L107" s="2"/>
    </row>
    <row r="108" spans="1:26" ht="15.75" customHeight="1" x14ac:dyDescent="0.35">
      <c r="A108" s="36" t="s">
        <v>116</v>
      </c>
      <c r="B108" s="37">
        <f t="shared" ref="B108:D108" si="18">SUM(B103:B107)</f>
        <v>22960</v>
      </c>
      <c r="C108" s="37">
        <f t="shared" si="18"/>
        <v>22960</v>
      </c>
      <c r="D108" s="38">
        <f t="shared" si="18"/>
        <v>23332.62</v>
      </c>
      <c r="E108" s="39">
        <f t="shared" si="14"/>
        <v>372.61999999999898</v>
      </c>
      <c r="F108" s="40">
        <f t="shared" si="15"/>
        <v>1.6229094076655008E-2</v>
      </c>
      <c r="G108" s="39">
        <f>SUM(G103:G107)</f>
        <v>32060</v>
      </c>
      <c r="H108" s="40">
        <f t="shared" si="16"/>
        <v>-0.27222021210230818</v>
      </c>
      <c r="I108" s="39">
        <f>SUM(I103:I107)</f>
        <v>26400</v>
      </c>
      <c r="J108" s="39">
        <f t="shared" si="17"/>
        <v>-5660</v>
      </c>
      <c r="K108" s="42"/>
      <c r="L108" s="43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spans="1:26" ht="15.75" customHeight="1" x14ac:dyDescent="0.35">
      <c r="A109" s="24"/>
      <c r="B109" s="25"/>
      <c r="C109" s="24"/>
      <c r="D109" s="26"/>
      <c r="E109" s="27"/>
      <c r="F109" s="28"/>
      <c r="G109" s="27"/>
      <c r="H109" s="28"/>
      <c r="I109" s="27"/>
      <c r="J109" s="27"/>
      <c r="L109" s="2"/>
    </row>
    <row r="110" spans="1:26" ht="15.75" customHeight="1" x14ac:dyDescent="0.35">
      <c r="A110" s="24" t="s">
        <v>117</v>
      </c>
      <c r="B110" s="25"/>
      <c r="C110" s="24"/>
      <c r="D110" s="29"/>
      <c r="E110" s="27"/>
      <c r="F110" s="28"/>
      <c r="G110" s="27"/>
      <c r="H110" s="28"/>
      <c r="I110" s="27"/>
      <c r="J110" s="27"/>
      <c r="L110" s="2"/>
    </row>
    <row r="111" spans="1:26" ht="15.75" customHeight="1" x14ac:dyDescent="0.35">
      <c r="A111" s="24" t="s">
        <v>118</v>
      </c>
      <c r="B111" s="25">
        <v>2650</v>
      </c>
      <c r="C111" s="25">
        <f t="shared" ref="C111:C114" si="19">1*B111</f>
        <v>2650</v>
      </c>
      <c r="D111" s="30">
        <v>2563.38</v>
      </c>
      <c r="E111" s="31">
        <f t="shared" ref="E111:E114" si="20">D111-C111</f>
        <v>-86.619999999999891</v>
      </c>
      <c r="F111" s="32">
        <f t="shared" ref="F111:F114" si="21">E111/C111</f>
        <v>-3.2686792452830148E-2</v>
      </c>
      <c r="G111" s="31">
        <v>2650</v>
      </c>
      <c r="H111" s="32">
        <f t="shared" ref="H111:H112" si="22">(D111-G111)/G111</f>
        <v>-3.2686792452830148E-2</v>
      </c>
      <c r="I111" s="31">
        <v>2650</v>
      </c>
      <c r="J111" s="31">
        <f t="shared" ref="J111:J114" si="23">I111-G111</f>
        <v>0</v>
      </c>
      <c r="L111" s="2"/>
    </row>
    <row r="112" spans="1:26" ht="15.75" customHeight="1" x14ac:dyDescent="0.35">
      <c r="A112" s="24" t="s">
        <v>119</v>
      </c>
      <c r="B112" s="25">
        <v>15699</v>
      </c>
      <c r="C112" s="25">
        <f t="shared" si="19"/>
        <v>15699</v>
      </c>
      <c r="D112" s="30">
        <v>13387</v>
      </c>
      <c r="E112" s="31">
        <f t="shared" si="20"/>
        <v>-2312</v>
      </c>
      <c r="F112" s="32">
        <f t="shared" si="21"/>
        <v>-0.14727052678514554</v>
      </c>
      <c r="G112" s="31">
        <v>13593</v>
      </c>
      <c r="H112" s="32">
        <f t="shared" si="22"/>
        <v>-1.5154859118664018E-2</v>
      </c>
      <c r="I112" s="31">
        <v>12880</v>
      </c>
      <c r="J112" s="31">
        <f t="shared" si="23"/>
        <v>-713</v>
      </c>
      <c r="K112" s="35" t="s">
        <v>120</v>
      </c>
      <c r="L112" s="2"/>
    </row>
    <row r="113" spans="1:26" ht="15.75" hidden="1" customHeight="1" x14ac:dyDescent="0.35">
      <c r="A113" s="24" t="s">
        <v>121</v>
      </c>
      <c r="B113" s="25">
        <v>0</v>
      </c>
      <c r="C113" s="25">
        <f t="shared" si="19"/>
        <v>0</v>
      </c>
      <c r="D113" s="30">
        <v>0</v>
      </c>
      <c r="E113" s="31">
        <f t="shared" si="20"/>
        <v>0</v>
      </c>
      <c r="F113" s="32" t="e">
        <f t="shared" si="21"/>
        <v>#DIV/0!</v>
      </c>
      <c r="G113" s="31">
        <v>0</v>
      </c>
      <c r="H113" s="32">
        <v>0</v>
      </c>
      <c r="I113" s="31">
        <v>0</v>
      </c>
      <c r="J113" s="31">
        <f t="shared" si="23"/>
        <v>0</v>
      </c>
      <c r="L113" s="2"/>
    </row>
    <row r="114" spans="1:26" ht="15.75" customHeight="1" x14ac:dyDescent="0.35">
      <c r="A114" s="36" t="s">
        <v>122</v>
      </c>
      <c r="B114" s="37">
        <f>SUM(B111:B113)</f>
        <v>18349</v>
      </c>
      <c r="C114" s="37">
        <f t="shared" si="19"/>
        <v>18349</v>
      </c>
      <c r="D114" s="38">
        <f>SUM(D110:D113)</f>
        <v>15950.380000000001</v>
      </c>
      <c r="E114" s="39">
        <f t="shared" si="20"/>
        <v>-2398.619999999999</v>
      </c>
      <c r="F114" s="40">
        <f t="shared" si="21"/>
        <v>-0.1307221101967409</v>
      </c>
      <c r="G114" s="39">
        <f>SUM(G111:G113)</f>
        <v>16243</v>
      </c>
      <c r="H114" s="40">
        <f>(D114-G114)/G114</f>
        <v>-1.8015144985532167E-2</v>
      </c>
      <c r="I114" s="39">
        <f>SUM(I111:I113)</f>
        <v>15530</v>
      </c>
      <c r="J114" s="39">
        <f t="shared" si="23"/>
        <v>-713</v>
      </c>
      <c r="K114" s="42"/>
      <c r="L114" s="43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spans="1:26" ht="15.75" customHeight="1" x14ac:dyDescent="0.35">
      <c r="A115" s="24"/>
      <c r="B115" s="25"/>
      <c r="C115" s="24"/>
      <c r="D115" s="26"/>
      <c r="E115" s="27"/>
      <c r="F115" s="28"/>
      <c r="G115" s="27"/>
      <c r="H115" s="28"/>
      <c r="I115" s="27"/>
      <c r="J115" s="27"/>
      <c r="L115" s="2"/>
    </row>
    <row r="116" spans="1:26" ht="15.75" customHeight="1" x14ac:dyDescent="0.35">
      <c r="A116" s="24" t="s">
        <v>123</v>
      </c>
      <c r="B116" s="25"/>
      <c r="C116" s="24"/>
      <c r="D116" s="29"/>
      <c r="E116" s="27"/>
      <c r="F116" s="28"/>
      <c r="G116" s="27"/>
      <c r="H116" s="28"/>
      <c r="I116" s="27"/>
      <c r="J116" s="27"/>
      <c r="L116" s="2"/>
    </row>
    <row r="117" spans="1:26" ht="15.75" customHeight="1" x14ac:dyDescent="0.35">
      <c r="A117" s="24" t="s">
        <v>124</v>
      </c>
      <c r="B117" s="25">
        <v>1000</v>
      </c>
      <c r="C117" s="25">
        <f t="shared" ref="C117:C124" si="24">1*B117</f>
        <v>1000</v>
      </c>
      <c r="D117" s="30">
        <v>2163.04</v>
      </c>
      <c r="E117" s="31">
        <f t="shared" ref="E117:E125" si="25">D117-C117</f>
        <v>1163.04</v>
      </c>
      <c r="F117" s="32">
        <f t="shared" ref="F117:F125" si="26">E117/C117</f>
        <v>1.1630400000000001</v>
      </c>
      <c r="G117" s="31">
        <v>1000</v>
      </c>
      <c r="H117" s="32">
        <f t="shared" ref="H117:H125" si="27">(D117-G117)/G117</f>
        <v>1.1630400000000001</v>
      </c>
      <c r="I117" s="31">
        <v>2000</v>
      </c>
      <c r="J117" s="31">
        <f t="shared" ref="J117:J125" si="28">I117-G117</f>
        <v>1000</v>
      </c>
      <c r="L117" s="2" t="s">
        <v>125</v>
      </c>
    </row>
    <row r="118" spans="1:26" ht="15.75" customHeight="1" x14ac:dyDescent="0.35">
      <c r="A118" s="24" t="s">
        <v>126</v>
      </c>
      <c r="B118" s="25">
        <v>1000</v>
      </c>
      <c r="C118" s="25">
        <f t="shared" si="24"/>
        <v>1000</v>
      </c>
      <c r="D118" s="30">
        <v>26.95</v>
      </c>
      <c r="E118" s="31">
        <f t="shared" si="25"/>
        <v>-973.05</v>
      </c>
      <c r="F118" s="32">
        <f t="shared" si="26"/>
        <v>-0.97304999999999997</v>
      </c>
      <c r="G118" s="31">
        <v>2000</v>
      </c>
      <c r="H118" s="32">
        <f t="shared" si="27"/>
        <v>-0.98652499999999999</v>
      </c>
      <c r="I118" s="31">
        <v>2000</v>
      </c>
      <c r="J118" s="31">
        <f t="shared" si="28"/>
        <v>0</v>
      </c>
      <c r="K118" s="35" t="s">
        <v>127</v>
      </c>
      <c r="L118" s="2"/>
    </row>
    <row r="119" spans="1:26" ht="15.75" customHeight="1" x14ac:dyDescent="0.35">
      <c r="A119" s="24" t="s">
        <v>128</v>
      </c>
      <c r="B119" s="25">
        <v>0</v>
      </c>
      <c r="C119" s="25">
        <f t="shared" si="24"/>
        <v>0</v>
      </c>
      <c r="D119" s="29">
        <v>3925</v>
      </c>
      <c r="E119" s="31">
        <f t="shared" si="25"/>
        <v>3925</v>
      </c>
      <c r="F119" s="32" t="e">
        <f t="shared" si="26"/>
        <v>#DIV/0!</v>
      </c>
      <c r="G119" s="31">
        <v>3500</v>
      </c>
      <c r="H119" s="32">
        <f t="shared" si="27"/>
        <v>0.12142857142857143</v>
      </c>
      <c r="I119" s="31">
        <v>0</v>
      </c>
      <c r="J119" s="31">
        <f t="shared" si="28"/>
        <v>-3500</v>
      </c>
      <c r="L119" s="2"/>
    </row>
    <row r="120" spans="1:26" ht="15.75" customHeight="1" x14ac:dyDescent="0.35">
      <c r="A120" s="24" t="s">
        <v>129</v>
      </c>
      <c r="B120" s="25">
        <v>1000</v>
      </c>
      <c r="C120" s="25">
        <f t="shared" si="24"/>
        <v>1000</v>
      </c>
      <c r="D120" s="29">
        <v>1022.56</v>
      </c>
      <c r="E120" s="31">
        <f t="shared" si="25"/>
        <v>22.559999999999945</v>
      </c>
      <c r="F120" s="32">
        <f t="shared" si="26"/>
        <v>2.2559999999999945E-2</v>
      </c>
      <c r="G120" s="31">
        <v>2000</v>
      </c>
      <c r="H120" s="32">
        <f t="shared" si="27"/>
        <v>-0.48872000000000004</v>
      </c>
      <c r="I120" s="31">
        <v>2000</v>
      </c>
      <c r="J120" s="31">
        <f t="shared" si="28"/>
        <v>0</v>
      </c>
      <c r="L120" s="2"/>
    </row>
    <row r="121" spans="1:26" ht="15.75" customHeight="1" x14ac:dyDescent="0.35">
      <c r="A121" s="24" t="s">
        <v>130</v>
      </c>
      <c r="B121" s="25">
        <v>1200</v>
      </c>
      <c r="C121" s="25">
        <f t="shared" si="24"/>
        <v>1200</v>
      </c>
      <c r="D121" s="30">
        <v>1482.25</v>
      </c>
      <c r="E121" s="31">
        <f t="shared" si="25"/>
        <v>282.25</v>
      </c>
      <c r="F121" s="32">
        <f t="shared" si="26"/>
        <v>0.23520833333333332</v>
      </c>
      <c r="G121" s="31">
        <v>1300</v>
      </c>
      <c r="H121" s="32">
        <f t="shared" si="27"/>
        <v>0.1401923076923077</v>
      </c>
      <c r="I121" s="31">
        <v>1500</v>
      </c>
      <c r="J121" s="31">
        <f t="shared" si="28"/>
        <v>200</v>
      </c>
      <c r="L121" s="2"/>
    </row>
    <row r="122" spans="1:26" ht="15.75" customHeight="1" x14ac:dyDescent="0.35">
      <c r="A122" s="24" t="s">
        <v>131</v>
      </c>
      <c r="B122" s="25">
        <v>1000</v>
      </c>
      <c r="C122" s="25">
        <f t="shared" si="24"/>
        <v>1000</v>
      </c>
      <c r="D122" s="29">
        <v>0</v>
      </c>
      <c r="E122" s="31">
        <f t="shared" si="25"/>
        <v>-1000</v>
      </c>
      <c r="F122" s="32">
        <f t="shared" si="26"/>
        <v>-1</v>
      </c>
      <c r="G122" s="31">
        <v>1000</v>
      </c>
      <c r="H122" s="32">
        <f t="shared" si="27"/>
        <v>-1</v>
      </c>
      <c r="I122" s="31">
        <v>1000</v>
      </c>
      <c r="J122" s="31">
        <f t="shared" si="28"/>
        <v>0</v>
      </c>
      <c r="L122" s="2"/>
    </row>
    <row r="123" spans="1:26" ht="15.75" customHeight="1" x14ac:dyDescent="0.35">
      <c r="A123" s="24" t="s">
        <v>132</v>
      </c>
      <c r="B123" s="25">
        <v>500</v>
      </c>
      <c r="C123" s="25">
        <f t="shared" si="24"/>
        <v>500</v>
      </c>
      <c r="D123" s="29">
        <v>1193.28</v>
      </c>
      <c r="E123" s="31">
        <f t="shared" si="25"/>
        <v>693.28</v>
      </c>
      <c r="F123" s="32">
        <f t="shared" si="26"/>
        <v>1.38656</v>
      </c>
      <c r="G123" s="31">
        <v>500</v>
      </c>
      <c r="H123" s="32">
        <f t="shared" si="27"/>
        <v>1.38656</v>
      </c>
      <c r="I123" s="31">
        <v>1000</v>
      </c>
      <c r="J123" s="31">
        <f t="shared" si="28"/>
        <v>500</v>
      </c>
      <c r="L123" s="2"/>
    </row>
    <row r="124" spans="1:26" ht="15.75" customHeight="1" x14ac:dyDescent="0.35">
      <c r="A124" s="24" t="s">
        <v>133</v>
      </c>
      <c r="B124" s="25">
        <v>500</v>
      </c>
      <c r="C124" s="25">
        <f t="shared" si="24"/>
        <v>500</v>
      </c>
      <c r="D124" s="30">
        <v>3475.68</v>
      </c>
      <c r="E124" s="31">
        <f t="shared" si="25"/>
        <v>2975.68</v>
      </c>
      <c r="F124" s="32">
        <f t="shared" si="26"/>
        <v>5.9513599999999993</v>
      </c>
      <c r="G124" s="31">
        <v>500</v>
      </c>
      <c r="H124" s="32">
        <f t="shared" si="27"/>
        <v>5.9513599999999993</v>
      </c>
      <c r="I124" s="31">
        <v>1500</v>
      </c>
      <c r="J124" s="31">
        <f t="shared" si="28"/>
        <v>1000</v>
      </c>
      <c r="L124" s="2" t="s">
        <v>134</v>
      </c>
    </row>
    <row r="125" spans="1:26" ht="15.75" customHeight="1" x14ac:dyDescent="0.35">
      <c r="A125" s="36" t="s">
        <v>135</v>
      </c>
      <c r="B125" s="37">
        <f t="shared" ref="B125:D125" si="29">SUM(B117:B124)</f>
        <v>6200</v>
      </c>
      <c r="C125" s="37">
        <f t="shared" si="29"/>
        <v>6200</v>
      </c>
      <c r="D125" s="38">
        <f t="shared" si="29"/>
        <v>13288.76</v>
      </c>
      <c r="E125" s="39">
        <f t="shared" si="25"/>
        <v>7088.76</v>
      </c>
      <c r="F125" s="40">
        <f t="shared" si="26"/>
        <v>1.1433483870967742</v>
      </c>
      <c r="G125" s="39">
        <f>SUM(G117:G124)</f>
        <v>11800</v>
      </c>
      <c r="H125" s="40">
        <f t="shared" si="27"/>
        <v>0.12616610169491527</v>
      </c>
      <c r="I125" s="39">
        <f>SUM(I117:I124)</f>
        <v>11000</v>
      </c>
      <c r="J125" s="39">
        <f t="shared" si="28"/>
        <v>-800</v>
      </c>
      <c r="K125" s="42"/>
      <c r="L125" s="43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spans="1:26" ht="15.75" customHeight="1" x14ac:dyDescent="0.35">
      <c r="A126" s="24"/>
      <c r="B126" s="25"/>
      <c r="C126" s="24"/>
      <c r="D126" s="26"/>
      <c r="E126" s="27"/>
      <c r="F126" s="28"/>
      <c r="G126" s="27"/>
      <c r="H126" s="28"/>
      <c r="I126" s="27"/>
      <c r="J126" s="27"/>
      <c r="L126" s="2"/>
    </row>
    <row r="127" spans="1:26" ht="15.75" customHeight="1" x14ac:dyDescent="0.35">
      <c r="A127" s="24" t="s">
        <v>136</v>
      </c>
      <c r="B127" s="25"/>
      <c r="C127" s="24"/>
      <c r="D127" s="29"/>
      <c r="E127" s="27"/>
      <c r="F127" s="28"/>
      <c r="G127" s="27"/>
      <c r="H127" s="28"/>
      <c r="I127" s="27"/>
      <c r="J127" s="27"/>
      <c r="L127" s="2"/>
    </row>
    <row r="128" spans="1:26" ht="15.75" customHeight="1" x14ac:dyDescent="0.35">
      <c r="A128" s="24" t="s">
        <v>137</v>
      </c>
      <c r="B128" s="25">
        <v>1500</v>
      </c>
      <c r="C128" s="25">
        <f t="shared" ref="C128:C133" si="30">1*B128</f>
        <v>1500</v>
      </c>
      <c r="D128" s="30">
        <v>1130.47</v>
      </c>
      <c r="E128" s="31">
        <f t="shared" ref="E128:E134" si="31">D128-C128</f>
        <v>-369.53</v>
      </c>
      <c r="F128" s="32">
        <f t="shared" ref="F128:F134" si="32">E128/C128</f>
        <v>-0.24635333333333331</v>
      </c>
      <c r="G128" s="31">
        <v>1500</v>
      </c>
      <c r="H128" s="32">
        <f t="shared" ref="H128:H134" si="33">(D128-G128)/G128</f>
        <v>-0.24635333333333331</v>
      </c>
      <c r="I128" s="31">
        <v>1500</v>
      </c>
      <c r="J128" s="31">
        <f t="shared" ref="J128:J134" si="34">I128-G128</f>
        <v>0</v>
      </c>
      <c r="L128" s="2"/>
    </row>
    <row r="129" spans="1:26" ht="15.75" customHeight="1" x14ac:dyDescent="0.35">
      <c r="A129" s="24" t="s">
        <v>138</v>
      </c>
      <c r="B129" s="25">
        <v>150</v>
      </c>
      <c r="C129" s="25">
        <f t="shared" si="30"/>
        <v>150</v>
      </c>
      <c r="D129" s="30">
        <v>126</v>
      </c>
      <c r="E129" s="31">
        <f t="shared" si="31"/>
        <v>-24</v>
      </c>
      <c r="F129" s="32">
        <f t="shared" si="32"/>
        <v>-0.16</v>
      </c>
      <c r="G129" s="31">
        <v>500</v>
      </c>
      <c r="H129" s="32">
        <f t="shared" si="33"/>
        <v>-0.748</v>
      </c>
      <c r="I129" s="31">
        <v>500</v>
      </c>
      <c r="J129" s="31">
        <f t="shared" si="34"/>
        <v>0</v>
      </c>
      <c r="L129" s="2"/>
    </row>
    <row r="130" spans="1:26" ht="15.75" customHeight="1" x14ac:dyDescent="0.35">
      <c r="A130" s="24" t="s">
        <v>139</v>
      </c>
      <c r="B130" s="25">
        <v>2300</v>
      </c>
      <c r="C130" s="25">
        <f t="shared" si="30"/>
        <v>2300</v>
      </c>
      <c r="D130" s="30">
        <v>2565.35</v>
      </c>
      <c r="E130" s="31">
        <f t="shared" si="31"/>
        <v>265.34999999999991</v>
      </c>
      <c r="F130" s="32">
        <f t="shared" si="32"/>
        <v>0.11536956521739127</v>
      </c>
      <c r="G130" s="31">
        <v>2700</v>
      </c>
      <c r="H130" s="32">
        <f t="shared" si="33"/>
        <v>-4.9870370370370405E-2</v>
      </c>
      <c r="I130" s="31">
        <v>2700</v>
      </c>
      <c r="J130" s="31">
        <f t="shared" si="34"/>
        <v>0</v>
      </c>
      <c r="L130" s="2"/>
    </row>
    <row r="131" spans="1:26" ht="15.75" customHeight="1" x14ac:dyDescent="0.35">
      <c r="A131" s="24" t="s">
        <v>140</v>
      </c>
      <c r="B131" s="25">
        <v>3120</v>
      </c>
      <c r="C131" s="25">
        <f t="shared" si="30"/>
        <v>3120</v>
      </c>
      <c r="D131" s="30">
        <v>4166.07</v>
      </c>
      <c r="E131" s="31">
        <f t="shared" si="31"/>
        <v>1046.0699999999997</v>
      </c>
      <c r="F131" s="32">
        <f t="shared" si="32"/>
        <v>0.33527884615384607</v>
      </c>
      <c r="G131" s="31">
        <v>4000</v>
      </c>
      <c r="H131" s="32">
        <f t="shared" si="33"/>
        <v>4.1517499999999929E-2</v>
      </c>
      <c r="I131" s="31">
        <v>4500</v>
      </c>
      <c r="J131" s="31">
        <f t="shared" si="34"/>
        <v>500</v>
      </c>
      <c r="L131" s="2"/>
    </row>
    <row r="132" spans="1:26" ht="15.75" customHeight="1" x14ac:dyDescent="0.35">
      <c r="A132" s="24" t="s">
        <v>141</v>
      </c>
      <c r="B132" s="25">
        <v>600</v>
      </c>
      <c r="C132" s="25">
        <f t="shared" si="30"/>
        <v>600</v>
      </c>
      <c r="D132" s="30">
        <v>340.66</v>
      </c>
      <c r="E132" s="31">
        <f t="shared" si="31"/>
        <v>-259.33999999999997</v>
      </c>
      <c r="F132" s="32">
        <f t="shared" si="32"/>
        <v>-0.4322333333333333</v>
      </c>
      <c r="G132" s="31">
        <v>300</v>
      </c>
      <c r="H132" s="32">
        <f t="shared" si="33"/>
        <v>0.13553333333333342</v>
      </c>
      <c r="I132" s="31">
        <v>300</v>
      </c>
      <c r="J132" s="31">
        <f t="shared" si="34"/>
        <v>0</v>
      </c>
      <c r="L132" s="2"/>
    </row>
    <row r="133" spans="1:26" ht="15.75" customHeight="1" x14ac:dyDescent="0.35">
      <c r="A133" s="24" t="s">
        <v>142</v>
      </c>
      <c r="B133" s="25">
        <v>825</v>
      </c>
      <c r="C133" s="25">
        <f t="shared" si="30"/>
        <v>825</v>
      </c>
      <c r="D133" s="29">
        <v>1012.31</v>
      </c>
      <c r="E133" s="31">
        <f t="shared" si="31"/>
        <v>187.30999999999995</v>
      </c>
      <c r="F133" s="32">
        <f t="shared" si="32"/>
        <v>0.22704242424242418</v>
      </c>
      <c r="G133" s="31">
        <v>900</v>
      </c>
      <c r="H133" s="32">
        <f t="shared" si="33"/>
        <v>0.12478888888888882</v>
      </c>
      <c r="I133" s="31">
        <v>1000</v>
      </c>
      <c r="J133" s="31">
        <f t="shared" si="34"/>
        <v>100</v>
      </c>
      <c r="L133" s="2"/>
    </row>
    <row r="134" spans="1:26" ht="15.75" customHeight="1" x14ac:dyDescent="0.35">
      <c r="A134" s="36" t="s">
        <v>143</v>
      </c>
      <c r="B134" s="37">
        <f t="shared" ref="B134:C134" si="35">SUM(B128:B133)</f>
        <v>8495</v>
      </c>
      <c r="C134" s="37">
        <f t="shared" si="35"/>
        <v>8495</v>
      </c>
      <c r="D134" s="38">
        <f>SUM(D127:D133)</f>
        <v>9340.8599999999988</v>
      </c>
      <c r="E134" s="39">
        <f t="shared" si="31"/>
        <v>845.85999999999876</v>
      </c>
      <c r="F134" s="40">
        <f t="shared" si="32"/>
        <v>9.9571512654502509E-2</v>
      </c>
      <c r="G134" s="39">
        <f>SUM(G128:G133)</f>
        <v>9900</v>
      </c>
      <c r="H134" s="40">
        <f t="shared" si="33"/>
        <v>-5.6478787878788003E-2</v>
      </c>
      <c r="I134" s="39">
        <f>SUM(I128:I133)</f>
        <v>10500</v>
      </c>
      <c r="J134" s="39">
        <f t="shared" si="34"/>
        <v>600</v>
      </c>
      <c r="K134" s="42"/>
      <c r="L134" s="43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ht="15.75" customHeight="1" x14ac:dyDescent="0.35">
      <c r="A135" s="24"/>
      <c r="B135" s="25"/>
      <c r="C135" s="24"/>
      <c r="D135" s="26"/>
      <c r="E135" s="27"/>
      <c r="F135" s="28"/>
      <c r="G135" s="27"/>
      <c r="H135" s="28"/>
      <c r="I135" s="27"/>
      <c r="J135" s="27"/>
      <c r="L135" s="2"/>
    </row>
    <row r="136" spans="1:26" ht="15.75" customHeight="1" x14ac:dyDescent="0.35">
      <c r="A136" s="24" t="s">
        <v>144</v>
      </c>
      <c r="B136" s="25"/>
      <c r="C136" s="24"/>
      <c r="D136" s="29">
        <v>211.06</v>
      </c>
      <c r="E136" s="27"/>
      <c r="F136" s="28"/>
      <c r="G136" s="27"/>
      <c r="H136" s="28"/>
      <c r="I136" s="27"/>
      <c r="J136" s="27"/>
      <c r="L136" s="2"/>
    </row>
    <row r="137" spans="1:26" ht="15.75" customHeight="1" x14ac:dyDescent="0.35">
      <c r="A137" s="24" t="s">
        <v>145</v>
      </c>
      <c r="B137" s="25">
        <v>500</v>
      </c>
      <c r="C137" s="25">
        <f t="shared" ref="C137:C140" si="36">1*B137</f>
        <v>500</v>
      </c>
      <c r="D137" s="31">
        <v>745.41</v>
      </c>
      <c r="E137" s="31">
        <f t="shared" ref="E137:E146" si="37">D137-C137</f>
        <v>245.40999999999997</v>
      </c>
      <c r="F137" s="32">
        <f t="shared" ref="F137:F146" si="38">E137/C137</f>
        <v>0.49081999999999992</v>
      </c>
      <c r="G137" s="31">
        <v>500</v>
      </c>
      <c r="H137" s="32">
        <f t="shared" ref="H137:H140" si="39">(D137-G137)/G137</f>
        <v>0.49081999999999992</v>
      </c>
      <c r="I137" s="31">
        <v>750</v>
      </c>
      <c r="J137" s="31">
        <f t="shared" ref="J137:J146" si="40">I137-G137</f>
        <v>250</v>
      </c>
      <c r="L137" s="2"/>
    </row>
    <row r="138" spans="1:26" ht="15.75" customHeight="1" x14ac:dyDescent="0.35">
      <c r="A138" s="24" t="s">
        <v>146</v>
      </c>
      <c r="B138" s="25">
        <v>300</v>
      </c>
      <c r="C138" s="25">
        <f t="shared" si="36"/>
        <v>300</v>
      </c>
      <c r="D138" s="30">
        <v>343.92</v>
      </c>
      <c r="E138" s="31">
        <f t="shared" si="37"/>
        <v>43.920000000000016</v>
      </c>
      <c r="F138" s="32">
        <f t="shared" si="38"/>
        <v>0.14640000000000006</v>
      </c>
      <c r="G138" s="31">
        <v>300</v>
      </c>
      <c r="H138" s="32">
        <f t="shared" si="39"/>
        <v>0.14640000000000006</v>
      </c>
      <c r="I138" s="31">
        <v>300</v>
      </c>
      <c r="J138" s="31">
        <f t="shared" si="40"/>
        <v>0</v>
      </c>
      <c r="L138" s="2"/>
    </row>
    <row r="139" spans="1:26" ht="15.75" customHeight="1" x14ac:dyDescent="0.35">
      <c r="A139" s="24" t="s">
        <v>147</v>
      </c>
      <c r="B139" s="25">
        <v>350</v>
      </c>
      <c r="C139" s="25">
        <f t="shared" si="36"/>
        <v>350</v>
      </c>
      <c r="D139" s="29">
        <v>1585</v>
      </c>
      <c r="E139" s="31">
        <f t="shared" si="37"/>
        <v>1235</v>
      </c>
      <c r="F139" s="32">
        <f t="shared" si="38"/>
        <v>3.5285714285714285</v>
      </c>
      <c r="G139" s="31">
        <v>350</v>
      </c>
      <c r="H139" s="32">
        <f t="shared" si="39"/>
        <v>3.5285714285714285</v>
      </c>
      <c r="I139" s="31">
        <v>350</v>
      </c>
      <c r="J139" s="31">
        <f t="shared" si="40"/>
        <v>0</v>
      </c>
      <c r="L139" s="2"/>
    </row>
    <row r="140" spans="1:26" ht="15.75" hidden="1" customHeight="1" x14ac:dyDescent="0.35">
      <c r="A140" s="24" t="s">
        <v>148</v>
      </c>
      <c r="B140" s="25">
        <v>100</v>
      </c>
      <c r="C140" s="25">
        <f t="shared" si="36"/>
        <v>100</v>
      </c>
      <c r="D140" s="30">
        <v>0</v>
      </c>
      <c r="E140" s="31">
        <f t="shared" si="37"/>
        <v>-100</v>
      </c>
      <c r="F140" s="32">
        <f t="shared" si="38"/>
        <v>-1</v>
      </c>
      <c r="G140" s="31">
        <v>0</v>
      </c>
      <c r="H140" s="32" t="e">
        <f t="shared" si="39"/>
        <v>#DIV/0!</v>
      </c>
      <c r="I140" s="31">
        <v>0</v>
      </c>
      <c r="J140" s="31">
        <f t="shared" si="40"/>
        <v>0</v>
      </c>
      <c r="L140" s="2"/>
    </row>
    <row r="141" spans="1:26" ht="15.75" hidden="1" customHeight="1" x14ac:dyDescent="0.35">
      <c r="A141" s="24" t="s">
        <v>149</v>
      </c>
      <c r="B141" s="25"/>
      <c r="C141" s="25">
        <f>(11/12)*B141</f>
        <v>0</v>
      </c>
      <c r="D141" s="29">
        <v>0</v>
      </c>
      <c r="E141" s="31">
        <f t="shared" si="37"/>
        <v>0</v>
      </c>
      <c r="F141" s="32" t="e">
        <f t="shared" si="38"/>
        <v>#DIV/0!</v>
      </c>
      <c r="G141" s="31"/>
      <c r="H141" s="32">
        <v>0</v>
      </c>
      <c r="I141" s="31"/>
      <c r="J141" s="31">
        <f t="shared" si="40"/>
        <v>0</v>
      </c>
      <c r="L141" s="2"/>
    </row>
    <row r="142" spans="1:26" ht="15.75" customHeight="1" x14ac:dyDescent="0.35">
      <c r="A142" s="24" t="s">
        <v>150</v>
      </c>
      <c r="B142" s="25">
        <v>250</v>
      </c>
      <c r="C142" s="25">
        <f t="shared" ref="C142:C143" si="41">1*B142</f>
        <v>250</v>
      </c>
      <c r="D142" s="30">
        <v>671.25</v>
      </c>
      <c r="E142" s="31">
        <f t="shared" si="37"/>
        <v>421.25</v>
      </c>
      <c r="F142" s="32">
        <f t="shared" si="38"/>
        <v>1.6850000000000001</v>
      </c>
      <c r="G142" s="31">
        <v>0</v>
      </c>
      <c r="H142" s="32">
        <f>IFERROR((D142-G142)/G142,0)</f>
        <v>0</v>
      </c>
      <c r="I142" s="31">
        <v>0</v>
      </c>
      <c r="J142" s="31">
        <f t="shared" si="40"/>
        <v>0</v>
      </c>
      <c r="L142" s="2"/>
    </row>
    <row r="143" spans="1:26" ht="15.75" customHeight="1" x14ac:dyDescent="0.35">
      <c r="A143" s="24" t="s">
        <v>151</v>
      </c>
      <c r="B143" s="25">
        <v>400</v>
      </c>
      <c r="C143" s="25">
        <f t="shared" si="41"/>
        <v>400</v>
      </c>
      <c r="D143" s="29">
        <v>269</v>
      </c>
      <c r="E143" s="31">
        <f t="shared" si="37"/>
        <v>-131</v>
      </c>
      <c r="F143" s="32">
        <f t="shared" si="38"/>
        <v>-0.32750000000000001</v>
      </c>
      <c r="G143" s="31">
        <v>400</v>
      </c>
      <c r="H143" s="32">
        <f>(D143-G143)/G143</f>
        <v>-0.32750000000000001</v>
      </c>
      <c r="I143" s="31">
        <v>400</v>
      </c>
      <c r="J143" s="31">
        <f t="shared" si="40"/>
        <v>0</v>
      </c>
      <c r="L143" s="2"/>
    </row>
    <row r="144" spans="1:26" ht="15.75" hidden="1" customHeight="1" x14ac:dyDescent="0.35">
      <c r="A144" s="24" t="s">
        <v>152</v>
      </c>
      <c r="B144" s="25">
        <v>0</v>
      </c>
      <c r="C144" s="25">
        <f>(11/12)*B144</f>
        <v>0</v>
      </c>
      <c r="D144" s="29">
        <v>0</v>
      </c>
      <c r="E144" s="31">
        <f t="shared" si="37"/>
        <v>0</v>
      </c>
      <c r="F144" s="32" t="e">
        <f t="shared" si="38"/>
        <v>#DIV/0!</v>
      </c>
      <c r="G144" s="31">
        <v>0</v>
      </c>
      <c r="H144" s="32">
        <v>0</v>
      </c>
      <c r="I144" s="31">
        <v>0</v>
      </c>
      <c r="J144" s="31">
        <f t="shared" si="40"/>
        <v>0</v>
      </c>
      <c r="L144" s="2"/>
    </row>
    <row r="145" spans="1:26" ht="15.75" customHeight="1" x14ac:dyDescent="0.35">
      <c r="A145" s="24" t="s">
        <v>153</v>
      </c>
      <c r="B145" s="25">
        <v>125</v>
      </c>
      <c r="C145" s="25">
        <f>1*B145</f>
        <v>125</v>
      </c>
      <c r="D145" s="29">
        <v>291.68</v>
      </c>
      <c r="E145" s="31">
        <f t="shared" si="37"/>
        <v>166.68</v>
      </c>
      <c r="F145" s="32">
        <f t="shared" si="38"/>
        <v>1.33344</v>
      </c>
      <c r="G145" s="31">
        <v>1200</v>
      </c>
      <c r="H145" s="32">
        <f t="shared" ref="H145:H146" si="42">(D145-G145)/G145</f>
        <v>-0.75693333333333324</v>
      </c>
      <c r="I145" s="31">
        <v>1200</v>
      </c>
      <c r="J145" s="31">
        <f t="shared" si="40"/>
        <v>0</v>
      </c>
      <c r="K145" s="35" t="s">
        <v>154</v>
      </c>
      <c r="L145" s="2"/>
    </row>
    <row r="146" spans="1:26" ht="15.75" customHeight="1" x14ac:dyDescent="0.35">
      <c r="A146" s="36" t="s">
        <v>155</v>
      </c>
      <c r="B146" s="37">
        <f t="shared" ref="B146:C146" si="43">SUM(B137:B145)</f>
        <v>2025</v>
      </c>
      <c r="C146" s="37">
        <f t="shared" si="43"/>
        <v>2025</v>
      </c>
      <c r="D146" s="38">
        <f>SUM(D136:D145)</f>
        <v>4117.3200000000006</v>
      </c>
      <c r="E146" s="39">
        <f t="shared" si="37"/>
        <v>2092.3200000000006</v>
      </c>
      <c r="F146" s="40">
        <f t="shared" si="38"/>
        <v>1.0332444444444449</v>
      </c>
      <c r="G146" s="39">
        <f>SUM(G137:G145)</f>
        <v>2750</v>
      </c>
      <c r="H146" s="40">
        <f t="shared" si="42"/>
        <v>0.49720727272727294</v>
      </c>
      <c r="I146" s="39">
        <f>SUM(I137:I145)</f>
        <v>3000</v>
      </c>
      <c r="J146" s="31">
        <f t="shared" si="40"/>
        <v>250</v>
      </c>
      <c r="K146" s="42"/>
      <c r="L146" s="43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spans="1:26" ht="15.75" customHeight="1" x14ac:dyDescent="0.35">
      <c r="A147" s="24"/>
      <c r="B147" s="25"/>
      <c r="C147" s="24"/>
      <c r="D147" s="26"/>
      <c r="E147" s="27"/>
      <c r="F147" s="28"/>
      <c r="G147" s="27"/>
      <c r="H147" s="28"/>
      <c r="I147" s="27"/>
      <c r="J147" s="27"/>
      <c r="L147" s="2"/>
    </row>
    <row r="148" spans="1:26" ht="15.75" customHeight="1" x14ac:dyDescent="0.35">
      <c r="A148" s="24" t="s">
        <v>156</v>
      </c>
      <c r="B148" s="25"/>
      <c r="C148" s="24"/>
      <c r="D148" s="29">
        <v>85.81</v>
      </c>
      <c r="E148" s="27"/>
      <c r="F148" s="28"/>
      <c r="G148" s="44"/>
      <c r="H148" s="32">
        <v>0</v>
      </c>
      <c r="I148" s="44"/>
      <c r="J148" s="31">
        <f t="shared" ref="J148:J155" si="44">I148-G148</f>
        <v>0</v>
      </c>
      <c r="L148" s="2"/>
    </row>
    <row r="149" spans="1:26" ht="15.75" customHeight="1" x14ac:dyDescent="0.35">
      <c r="A149" s="24" t="s">
        <v>157</v>
      </c>
      <c r="B149" s="25">
        <v>500</v>
      </c>
      <c r="C149" s="25">
        <f t="shared" ref="C149:C154" si="45">1*B149</f>
        <v>500</v>
      </c>
      <c r="D149" s="29">
        <v>209.44</v>
      </c>
      <c r="E149" s="31">
        <f t="shared" ref="E149:E155" si="46">D149-C149</f>
        <v>-290.56</v>
      </c>
      <c r="F149" s="32">
        <f t="shared" ref="F149:F155" si="47">E149/C149</f>
        <v>-0.58111999999999997</v>
      </c>
      <c r="G149" s="31">
        <v>500</v>
      </c>
      <c r="H149" s="32">
        <f t="shared" ref="H149:H150" si="48">IFERROR((D149-G149)/G149,0)</f>
        <v>-0.58111999999999997</v>
      </c>
      <c r="I149" s="31">
        <v>500</v>
      </c>
      <c r="J149" s="31">
        <f t="shared" si="44"/>
        <v>0</v>
      </c>
      <c r="L149" s="2"/>
    </row>
    <row r="150" spans="1:26" ht="15.75" customHeight="1" x14ac:dyDescent="0.35">
      <c r="A150" s="24" t="s">
        <v>158</v>
      </c>
      <c r="B150" s="25">
        <v>100</v>
      </c>
      <c r="C150" s="25">
        <f t="shared" si="45"/>
        <v>100</v>
      </c>
      <c r="D150" s="29">
        <v>0</v>
      </c>
      <c r="E150" s="31">
        <f t="shared" si="46"/>
        <v>-100</v>
      </c>
      <c r="F150" s="32">
        <f t="shared" si="47"/>
        <v>-1</v>
      </c>
      <c r="G150" s="31">
        <v>0</v>
      </c>
      <c r="H150" s="32">
        <f t="shared" si="48"/>
        <v>0</v>
      </c>
      <c r="I150" s="31">
        <v>500</v>
      </c>
      <c r="J150" s="31">
        <f t="shared" si="44"/>
        <v>500</v>
      </c>
      <c r="K150" s="35" t="s">
        <v>159</v>
      </c>
      <c r="L150" s="2"/>
    </row>
    <row r="151" spans="1:26" ht="15.75" hidden="1" customHeight="1" x14ac:dyDescent="0.35">
      <c r="A151" s="24" t="s">
        <v>160</v>
      </c>
      <c r="B151" s="25">
        <v>0</v>
      </c>
      <c r="C151" s="25">
        <f t="shared" si="45"/>
        <v>0</v>
      </c>
      <c r="D151" s="29">
        <v>0</v>
      </c>
      <c r="E151" s="31">
        <f t="shared" si="46"/>
        <v>0</v>
      </c>
      <c r="F151" s="32" t="e">
        <f t="shared" si="47"/>
        <v>#DIV/0!</v>
      </c>
      <c r="G151" s="31">
        <v>0</v>
      </c>
      <c r="H151" s="32">
        <v>0</v>
      </c>
      <c r="I151" s="31">
        <v>0</v>
      </c>
      <c r="J151" s="31">
        <f t="shared" si="44"/>
        <v>0</v>
      </c>
      <c r="L151" s="2"/>
    </row>
    <row r="152" spans="1:26" ht="15.75" hidden="1" customHeight="1" x14ac:dyDescent="0.35">
      <c r="A152" s="24" t="s">
        <v>161</v>
      </c>
      <c r="B152" s="25">
        <v>0</v>
      </c>
      <c r="C152" s="25">
        <f t="shared" si="45"/>
        <v>0</v>
      </c>
      <c r="D152" s="29">
        <v>0</v>
      </c>
      <c r="E152" s="31">
        <f t="shared" si="46"/>
        <v>0</v>
      </c>
      <c r="F152" s="32" t="e">
        <f t="shared" si="47"/>
        <v>#DIV/0!</v>
      </c>
      <c r="G152" s="31">
        <v>0</v>
      </c>
      <c r="H152" s="32">
        <v>0</v>
      </c>
      <c r="I152" s="31">
        <v>0</v>
      </c>
      <c r="J152" s="31">
        <f t="shared" si="44"/>
        <v>0</v>
      </c>
      <c r="L152" s="2"/>
    </row>
    <row r="153" spans="1:26" ht="15.75" customHeight="1" x14ac:dyDescent="0.35">
      <c r="A153" s="24" t="s">
        <v>162</v>
      </c>
      <c r="B153" s="25">
        <v>100</v>
      </c>
      <c r="C153" s="25">
        <f t="shared" si="45"/>
        <v>100</v>
      </c>
      <c r="D153" s="29">
        <v>657.54</v>
      </c>
      <c r="E153" s="31">
        <f t="shared" si="46"/>
        <v>557.54</v>
      </c>
      <c r="F153" s="32">
        <f t="shared" si="47"/>
        <v>5.5753999999999992</v>
      </c>
      <c r="G153" s="31">
        <v>0</v>
      </c>
      <c r="H153" s="32">
        <f>IFERROR((D153-G153)/G153,0)</f>
        <v>0</v>
      </c>
      <c r="I153" s="31">
        <v>0</v>
      </c>
      <c r="J153" s="31">
        <f t="shared" si="44"/>
        <v>0</v>
      </c>
      <c r="L153" s="2"/>
    </row>
    <row r="154" spans="1:26" ht="15.75" customHeight="1" x14ac:dyDescent="0.35">
      <c r="A154" s="24" t="s">
        <v>163</v>
      </c>
      <c r="B154" s="25">
        <v>0</v>
      </c>
      <c r="C154" s="25">
        <f t="shared" si="45"/>
        <v>0</v>
      </c>
      <c r="D154" s="29">
        <v>34.29</v>
      </c>
      <c r="E154" s="31">
        <f t="shared" si="46"/>
        <v>34.29</v>
      </c>
      <c r="F154" s="32" t="e">
        <f t="shared" si="47"/>
        <v>#DIV/0!</v>
      </c>
      <c r="G154" s="31">
        <v>0</v>
      </c>
      <c r="H154" s="32">
        <v>0</v>
      </c>
      <c r="I154" s="31">
        <v>0</v>
      </c>
      <c r="J154" s="31">
        <f t="shared" si="44"/>
        <v>0</v>
      </c>
      <c r="L154" s="2"/>
    </row>
    <row r="155" spans="1:26" ht="15.75" customHeight="1" x14ac:dyDescent="0.35">
      <c r="A155" s="36" t="s">
        <v>164</v>
      </c>
      <c r="B155" s="37">
        <f t="shared" ref="B155:C155" si="49">SUM(B149:B154)</f>
        <v>700</v>
      </c>
      <c r="C155" s="37">
        <f t="shared" si="49"/>
        <v>700</v>
      </c>
      <c r="D155" s="38">
        <f>SUM(D148:D154)</f>
        <v>987.07999999999993</v>
      </c>
      <c r="E155" s="39">
        <f t="shared" si="46"/>
        <v>287.07999999999993</v>
      </c>
      <c r="F155" s="40">
        <f t="shared" si="47"/>
        <v>0.4101142857142856</v>
      </c>
      <c r="G155" s="39">
        <f>SUM(G149:G154)</f>
        <v>500</v>
      </c>
      <c r="H155" s="40">
        <f>(D155-G155)/G155</f>
        <v>0.9741599999999998</v>
      </c>
      <c r="I155" s="39">
        <f>SUM(I149:I154)</f>
        <v>1000</v>
      </c>
      <c r="J155" s="39">
        <f t="shared" si="44"/>
        <v>500</v>
      </c>
      <c r="K155" s="42"/>
      <c r="L155" s="43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spans="1:26" ht="15.75" customHeight="1" x14ac:dyDescent="0.35">
      <c r="A156" s="24"/>
      <c r="B156" s="25"/>
      <c r="C156" s="24"/>
      <c r="D156" s="26"/>
      <c r="E156" s="27"/>
      <c r="F156" s="28"/>
      <c r="G156" s="27"/>
      <c r="H156" s="28"/>
      <c r="I156" s="27"/>
      <c r="J156" s="27"/>
      <c r="L156" s="2"/>
    </row>
    <row r="157" spans="1:26" ht="15.75" customHeight="1" x14ac:dyDescent="0.35">
      <c r="A157" s="24" t="s">
        <v>165</v>
      </c>
      <c r="B157" s="25"/>
      <c r="C157" s="24"/>
      <c r="D157" s="29"/>
      <c r="E157" s="27"/>
      <c r="F157" s="28"/>
      <c r="G157" s="27"/>
      <c r="H157" s="28"/>
      <c r="I157" s="27"/>
      <c r="J157" s="27"/>
      <c r="L157" s="2"/>
    </row>
    <row r="158" spans="1:26" ht="15.75" customHeight="1" x14ac:dyDescent="0.35">
      <c r="A158" s="24" t="s">
        <v>166</v>
      </c>
      <c r="B158" s="25">
        <v>750</v>
      </c>
      <c r="C158" s="25">
        <f t="shared" ref="C158:C165" si="50">1*B158</f>
        <v>750</v>
      </c>
      <c r="D158" s="30">
        <v>1252.17</v>
      </c>
      <c r="E158" s="31">
        <f t="shared" ref="E158:E166" si="51">D158-C158</f>
        <v>502.17000000000007</v>
      </c>
      <c r="F158" s="32">
        <f t="shared" ref="F158:F166" si="52">E158/C158</f>
        <v>0.66956000000000004</v>
      </c>
      <c r="G158" s="31">
        <v>1000</v>
      </c>
      <c r="H158" s="32">
        <f t="shared" ref="H158:H166" si="53">(D158-G158)/G158</f>
        <v>0.25217000000000006</v>
      </c>
      <c r="I158" s="31">
        <v>1250</v>
      </c>
      <c r="J158" s="31">
        <f t="shared" ref="J158:J166" si="54">I158-G158</f>
        <v>250</v>
      </c>
      <c r="L158" s="2"/>
    </row>
    <row r="159" spans="1:26" ht="15.75" customHeight="1" x14ac:dyDescent="0.35">
      <c r="A159" s="24" t="s">
        <v>167</v>
      </c>
      <c r="B159" s="25">
        <v>4000</v>
      </c>
      <c r="C159" s="25">
        <f t="shared" si="50"/>
        <v>4000</v>
      </c>
      <c r="D159" s="29">
        <v>4280</v>
      </c>
      <c r="E159" s="31">
        <f t="shared" si="51"/>
        <v>280</v>
      </c>
      <c r="F159" s="32">
        <f t="shared" si="52"/>
        <v>7.0000000000000007E-2</v>
      </c>
      <c r="G159" s="31">
        <v>4000</v>
      </c>
      <c r="H159" s="32">
        <f t="shared" si="53"/>
        <v>7.0000000000000007E-2</v>
      </c>
      <c r="I159" s="31">
        <v>4500</v>
      </c>
      <c r="J159" s="31">
        <f t="shared" si="54"/>
        <v>500</v>
      </c>
      <c r="L159" s="2"/>
    </row>
    <row r="160" spans="1:26" ht="15.75" customHeight="1" x14ac:dyDescent="0.35">
      <c r="A160" s="24" t="s">
        <v>168</v>
      </c>
      <c r="B160" s="25">
        <v>1250</v>
      </c>
      <c r="C160" s="25">
        <f t="shared" si="50"/>
        <v>1250</v>
      </c>
      <c r="D160" s="30">
        <v>150</v>
      </c>
      <c r="E160" s="31">
        <f t="shared" si="51"/>
        <v>-1100</v>
      </c>
      <c r="F160" s="32">
        <f t="shared" si="52"/>
        <v>-0.88</v>
      </c>
      <c r="G160" s="31">
        <v>1250</v>
      </c>
      <c r="H160" s="32">
        <f t="shared" si="53"/>
        <v>-0.88</v>
      </c>
      <c r="I160" s="31">
        <v>1250</v>
      </c>
      <c r="J160" s="31">
        <f t="shared" si="54"/>
        <v>0</v>
      </c>
      <c r="L160" s="2"/>
    </row>
    <row r="161" spans="1:26" ht="15.75" customHeight="1" x14ac:dyDescent="0.35">
      <c r="A161" s="24" t="s">
        <v>169</v>
      </c>
      <c r="B161" s="25">
        <v>450</v>
      </c>
      <c r="C161" s="25">
        <f t="shared" si="50"/>
        <v>450</v>
      </c>
      <c r="D161" s="30">
        <v>304.5</v>
      </c>
      <c r="E161" s="31">
        <f t="shared" si="51"/>
        <v>-145.5</v>
      </c>
      <c r="F161" s="32">
        <f t="shared" si="52"/>
        <v>-0.32333333333333331</v>
      </c>
      <c r="G161" s="31">
        <v>450</v>
      </c>
      <c r="H161" s="32">
        <f t="shared" si="53"/>
        <v>-0.32333333333333331</v>
      </c>
      <c r="I161" s="31">
        <v>450</v>
      </c>
      <c r="J161" s="31">
        <f t="shared" si="54"/>
        <v>0</v>
      </c>
      <c r="L161" s="2"/>
    </row>
    <row r="162" spans="1:26" ht="15.75" customHeight="1" x14ac:dyDescent="0.35">
      <c r="A162" s="24" t="s">
        <v>170</v>
      </c>
      <c r="B162" s="25">
        <v>1300</v>
      </c>
      <c r="C162" s="25">
        <f t="shared" si="50"/>
        <v>1300</v>
      </c>
      <c r="D162" s="30">
        <v>2277</v>
      </c>
      <c r="E162" s="31">
        <f t="shared" si="51"/>
        <v>977</v>
      </c>
      <c r="F162" s="32">
        <f t="shared" si="52"/>
        <v>0.75153846153846149</v>
      </c>
      <c r="G162" s="31">
        <v>1800</v>
      </c>
      <c r="H162" s="32">
        <f t="shared" si="53"/>
        <v>0.26500000000000001</v>
      </c>
      <c r="I162" s="31">
        <v>2400</v>
      </c>
      <c r="J162" s="31">
        <f t="shared" si="54"/>
        <v>600</v>
      </c>
      <c r="L162" s="2"/>
    </row>
    <row r="163" spans="1:26" ht="15.75" customHeight="1" x14ac:dyDescent="0.35">
      <c r="A163" s="24" t="s">
        <v>171</v>
      </c>
      <c r="B163" s="25">
        <v>250</v>
      </c>
      <c r="C163" s="25">
        <f t="shared" si="50"/>
        <v>250</v>
      </c>
      <c r="D163" s="30">
        <v>0</v>
      </c>
      <c r="E163" s="31">
        <f t="shared" si="51"/>
        <v>-250</v>
      </c>
      <c r="F163" s="32">
        <f t="shared" si="52"/>
        <v>-1</v>
      </c>
      <c r="G163" s="31">
        <v>1000</v>
      </c>
      <c r="H163" s="32">
        <f t="shared" si="53"/>
        <v>-1</v>
      </c>
      <c r="I163" s="31">
        <v>1000</v>
      </c>
      <c r="J163" s="31">
        <f t="shared" si="54"/>
        <v>0</v>
      </c>
      <c r="K163" s="35" t="s">
        <v>172</v>
      </c>
      <c r="L163" s="2"/>
    </row>
    <row r="164" spans="1:26" ht="15.75" customHeight="1" x14ac:dyDescent="0.35">
      <c r="A164" s="24" t="s">
        <v>173</v>
      </c>
      <c r="B164" s="25">
        <v>2000</v>
      </c>
      <c r="C164" s="25">
        <f t="shared" si="50"/>
        <v>2000</v>
      </c>
      <c r="D164" s="29">
        <v>0</v>
      </c>
      <c r="E164" s="31">
        <f t="shared" si="51"/>
        <v>-2000</v>
      </c>
      <c r="F164" s="32">
        <f t="shared" si="52"/>
        <v>-1</v>
      </c>
      <c r="G164" s="31">
        <v>2000</v>
      </c>
      <c r="H164" s="32">
        <f t="shared" si="53"/>
        <v>-1</v>
      </c>
      <c r="I164" s="31">
        <v>2000</v>
      </c>
      <c r="J164" s="31">
        <f t="shared" si="54"/>
        <v>0</v>
      </c>
      <c r="L164" s="2"/>
    </row>
    <row r="165" spans="1:26" ht="15.75" customHeight="1" x14ac:dyDescent="0.35">
      <c r="A165" s="24" t="s">
        <v>174</v>
      </c>
      <c r="B165" s="25">
        <v>10500</v>
      </c>
      <c r="C165" s="25">
        <f t="shared" si="50"/>
        <v>10500</v>
      </c>
      <c r="D165" s="30">
        <v>9600</v>
      </c>
      <c r="E165" s="31">
        <f t="shared" si="51"/>
        <v>-900</v>
      </c>
      <c r="F165" s="32">
        <f t="shared" si="52"/>
        <v>-8.5714285714285715E-2</v>
      </c>
      <c r="G165" s="31">
        <v>11000</v>
      </c>
      <c r="H165" s="32">
        <f t="shared" si="53"/>
        <v>-0.12727272727272726</v>
      </c>
      <c r="I165" s="31">
        <v>11000</v>
      </c>
      <c r="J165" s="31">
        <f t="shared" si="54"/>
        <v>0</v>
      </c>
      <c r="L165" s="2"/>
    </row>
    <row r="166" spans="1:26" ht="15.75" customHeight="1" x14ac:dyDescent="0.35">
      <c r="A166" s="36" t="s">
        <v>175</v>
      </c>
      <c r="B166" s="37">
        <f t="shared" ref="B166:D166" si="55">SUM(B158:B165)</f>
        <v>20500</v>
      </c>
      <c r="C166" s="37">
        <f t="shared" si="55"/>
        <v>20500</v>
      </c>
      <c r="D166" s="38">
        <f t="shared" si="55"/>
        <v>17863.669999999998</v>
      </c>
      <c r="E166" s="39">
        <f t="shared" si="51"/>
        <v>-2636.3300000000017</v>
      </c>
      <c r="F166" s="40">
        <f t="shared" si="52"/>
        <v>-0.12860146341463424</v>
      </c>
      <c r="G166" s="39">
        <f>SUM(G158:G165)</f>
        <v>22500</v>
      </c>
      <c r="H166" s="40">
        <f t="shared" si="53"/>
        <v>-0.20605911111111119</v>
      </c>
      <c r="I166" s="39">
        <f>SUM(I158:I165)</f>
        <v>23850</v>
      </c>
      <c r="J166" s="39">
        <f t="shared" si="54"/>
        <v>1350</v>
      </c>
      <c r="K166" s="42"/>
      <c r="L166" s="43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spans="1:26" ht="15.75" customHeight="1" x14ac:dyDescent="0.35">
      <c r="A167" s="24"/>
      <c r="B167" s="25"/>
      <c r="C167" s="24"/>
      <c r="D167" s="26"/>
      <c r="E167" s="27"/>
      <c r="F167" s="28"/>
      <c r="G167" s="27"/>
      <c r="H167" s="28"/>
      <c r="I167" s="27"/>
      <c r="J167" s="27"/>
      <c r="L167" s="2"/>
    </row>
    <row r="168" spans="1:26" ht="15.75" hidden="1" customHeight="1" x14ac:dyDescent="0.35">
      <c r="A168" s="24" t="s">
        <v>176</v>
      </c>
      <c r="B168" s="25"/>
      <c r="C168" s="24"/>
      <c r="D168" s="29"/>
      <c r="E168" s="27"/>
      <c r="F168" s="28"/>
      <c r="G168" s="27"/>
      <c r="H168" s="28"/>
      <c r="I168" s="27"/>
      <c r="J168" s="27"/>
      <c r="L168" s="2"/>
    </row>
    <row r="169" spans="1:26" ht="15.75" hidden="1" customHeight="1" x14ac:dyDescent="0.35">
      <c r="A169" s="24" t="s">
        <v>177</v>
      </c>
      <c r="B169" s="25">
        <v>100</v>
      </c>
      <c r="C169" s="25">
        <f t="shared" ref="C169:C172" si="56">1*B169</f>
        <v>100</v>
      </c>
      <c r="D169" s="29">
        <v>0</v>
      </c>
      <c r="E169" s="31">
        <f t="shared" ref="E169:E172" si="57">D169-C169</f>
        <v>-100</v>
      </c>
      <c r="F169" s="32">
        <f t="shared" ref="F169:F172" si="58">E169/C169</f>
        <v>-1</v>
      </c>
      <c r="G169" s="31">
        <v>0</v>
      </c>
      <c r="H169" s="32" t="e">
        <f t="shared" ref="H169:H172" si="59">(D169-G169)/G169</f>
        <v>#DIV/0!</v>
      </c>
      <c r="I169" s="31">
        <v>0</v>
      </c>
      <c r="J169" s="31">
        <f t="shared" ref="J169:J172" si="60">I169-G169</f>
        <v>0</v>
      </c>
      <c r="K169" s="35" t="s">
        <v>178</v>
      </c>
      <c r="L169" s="2"/>
    </row>
    <row r="170" spans="1:26" ht="15.75" hidden="1" customHeight="1" x14ac:dyDescent="0.35">
      <c r="A170" s="24" t="s">
        <v>179</v>
      </c>
      <c r="B170" s="25">
        <v>300</v>
      </c>
      <c r="C170" s="25">
        <f t="shared" si="56"/>
        <v>300</v>
      </c>
      <c r="D170" s="29">
        <v>0</v>
      </c>
      <c r="E170" s="31">
        <f t="shared" si="57"/>
        <v>-300</v>
      </c>
      <c r="F170" s="32">
        <f t="shared" si="58"/>
        <v>-1</v>
      </c>
      <c r="G170" s="31">
        <v>0</v>
      </c>
      <c r="H170" s="32" t="e">
        <f t="shared" si="59"/>
        <v>#DIV/0!</v>
      </c>
      <c r="I170" s="31">
        <v>0</v>
      </c>
      <c r="J170" s="31">
        <f t="shared" si="60"/>
        <v>0</v>
      </c>
      <c r="L170" s="2"/>
    </row>
    <row r="171" spans="1:26" ht="15.75" hidden="1" customHeight="1" x14ac:dyDescent="0.35">
      <c r="A171" s="24" t="s">
        <v>180</v>
      </c>
      <c r="B171" s="25">
        <v>400</v>
      </c>
      <c r="C171" s="25">
        <f t="shared" si="56"/>
        <v>400</v>
      </c>
      <c r="D171" s="29">
        <v>0</v>
      </c>
      <c r="E171" s="31">
        <f t="shared" si="57"/>
        <v>-400</v>
      </c>
      <c r="F171" s="32">
        <f t="shared" si="58"/>
        <v>-1</v>
      </c>
      <c r="G171" s="31">
        <v>0</v>
      </c>
      <c r="H171" s="32" t="e">
        <f t="shared" si="59"/>
        <v>#DIV/0!</v>
      </c>
      <c r="I171" s="31">
        <v>0</v>
      </c>
      <c r="J171" s="31">
        <f t="shared" si="60"/>
        <v>0</v>
      </c>
      <c r="L171" s="2"/>
    </row>
    <row r="172" spans="1:26" ht="15.75" hidden="1" customHeight="1" x14ac:dyDescent="0.35">
      <c r="A172" s="36" t="s">
        <v>181</v>
      </c>
      <c r="B172" s="37">
        <f>SUM(B169:B171)</f>
        <v>800</v>
      </c>
      <c r="C172" s="37">
        <f t="shared" si="56"/>
        <v>800</v>
      </c>
      <c r="D172" s="38">
        <f>SUM(D169:D171)</f>
        <v>0</v>
      </c>
      <c r="E172" s="39">
        <f t="shared" si="57"/>
        <v>-800</v>
      </c>
      <c r="F172" s="40">
        <f t="shared" si="58"/>
        <v>-1</v>
      </c>
      <c r="G172" s="39">
        <f>SUM(G169:G171)</f>
        <v>0</v>
      </c>
      <c r="H172" s="40" t="e">
        <f t="shared" si="59"/>
        <v>#DIV/0!</v>
      </c>
      <c r="I172" s="39">
        <f>SUM(I169:I171)</f>
        <v>0</v>
      </c>
      <c r="J172" s="39">
        <f t="shared" si="60"/>
        <v>0</v>
      </c>
      <c r="K172" s="42"/>
      <c r="L172" s="43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spans="1:26" ht="15.75" customHeight="1" x14ac:dyDescent="0.35">
      <c r="A173" s="24"/>
      <c r="B173" s="25"/>
      <c r="C173" s="24"/>
      <c r="D173" s="26"/>
      <c r="E173" s="27"/>
      <c r="F173" s="28"/>
      <c r="G173" s="27"/>
      <c r="H173" s="28"/>
      <c r="I173" s="27"/>
      <c r="J173" s="27"/>
      <c r="L173" s="2"/>
    </row>
    <row r="174" spans="1:26" ht="15.75" customHeight="1" x14ac:dyDescent="0.35">
      <c r="A174" s="24" t="s">
        <v>182</v>
      </c>
      <c r="B174" s="25"/>
      <c r="C174" s="24"/>
      <c r="D174" s="29"/>
      <c r="E174" s="27"/>
      <c r="F174" s="28"/>
      <c r="G174" s="27"/>
      <c r="H174" s="28"/>
      <c r="I174" s="27"/>
      <c r="J174" s="27"/>
      <c r="K174" s="45" t="s">
        <v>183</v>
      </c>
      <c r="L174" s="2"/>
    </row>
    <row r="175" spans="1:26" ht="15.75" hidden="1" customHeight="1" x14ac:dyDescent="0.35">
      <c r="A175" s="24" t="s">
        <v>184</v>
      </c>
      <c r="B175" s="25">
        <v>0</v>
      </c>
      <c r="C175" s="25">
        <f t="shared" ref="C175:C178" si="61">1*B175</f>
        <v>0</v>
      </c>
      <c r="D175" s="30">
        <v>0</v>
      </c>
      <c r="E175" s="31">
        <f t="shared" ref="E175:E178" si="62">D175-C175</f>
        <v>0</v>
      </c>
      <c r="F175" s="32" t="e">
        <f t="shared" ref="F175:F178" si="63">E175/C175</f>
        <v>#DIV/0!</v>
      </c>
      <c r="G175" s="31">
        <v>0</v>
      </c>
      <c r="H175" s="32">
        <v>0</v>
      </c>
      <c r="I175" s="31">
        <v>0</v>
      </c>
      <c r="J175" s="31">
        <f t="shared" ref="J175:J178" si="64">I175-G175</f>
        <v>0</v>
      </c>
      <c r="L175" s="2"/>
    </row>
    <row r="176" spans="1:26" ht="15.75" hidden="1" customHeight="1" x14ac:dyDescent="0.35">
      <c r="A176" s="24" t="s">
        <v>185</v>
      </c>
      <c r="B176" s="25">
        <v>100</v>
      </c>
      <c r="C176" s="25">
        <f t="shared" si="61"/>
        <v>100</v>
      </c>
      <c r="D176" s="29">
        <v>0</v>
      </c>
      <c r="E176" s="31">
        <f t="shared" si="62"/>
        <v>-100</v>
      </c>
      <c r="F176" s="32">
        <f t="shared" si="63"/>
        <v>-1</v>
      </c>
      <c r="G176" s="31">
        <v>0</v>
      </c>
      <c r="H176" s="32">
        <f t="shared" ref="H176:H178" si="65">IFERROR((D176-G176)/G176,0)</f>
        <v>0</v>
      </c>
      <c r="I176" s="31">
        <v>250</v>
      </c>
      <c r="J176" s="31">
        <f t="shared" si="64"/>
        <v>250</v>
      </c>
      <c r="L176" s="2"/>
    </row>
    <row r="177" spans="1:26" ht="15.75" customHeight="1" x14ac:dyDescent="0.35">
      <c r="A177" s="24" t="s">
        <v>186</v>
      </c>
      <c r="B177" s="25">
        <v>100</v>
      </c>
      <c r="C177" s="25">
        <f t="shared" si="61"/>
        <v>100</v>
      </c>
      <c r="D177" s="29">
        <v>57.6</v>
      </c>
      <c r="E177" s="31">
        <f t="shared" si="62"/>
        <v>-42.4</v>
      </c>
      <c r="F177" s="32">
        <f t="shared" si="63"/>
        <v>-0.42399999999999999</v>
      </c>
      <c r="G177" s="31">
        <v>0</v>
      </c>
      <c r="H177" s="32">
        <f t="shared" si="65"/>
        <v>0</v>
      </c>
      <c r="I177" s="31">
        <v>0</v>
      </c>
      <c r="J177" s="31">
        <f t="shared" si="64"/>
        <v>0</v>
      </c>
      <c r="L177" s="2"/>
    </row>
    <row r="178" spans="1:26" ht="15.75" customHeight="1" x14ac:dyDescent="0.35">
      <c r="A178" s="36" t="s">
        <v>187</v>
      </c>
      <c r="B178" s="37">
        <f>SUM(B175:B177)</f>
        <v>200</v>
      </c>
      <c r="C178" s="37">
        <f t="shared" si="61"/>
        <v>200</v>
      </c>
      <c r="D178" s="38">
        <f>SUM(D175:D177)</f>
        <v>57.6</v>
      </c>
      <c r="E178" s="39">
        <f t="shared" si="62"/>
        <v>-142.4</v>
      </c>
      <c r="F178" s="40">
        <f t="shared" si="63"/>
        <v>-0.71200000000000008</v>
      </c>
      <c r="G178" s="39">
        <f>SUM(G175:G177)</f>
        <v>0</v>
      </c>
      <c r="H178" s="32">
        <f t="shared" si="65"/>
        <v>0</v>
      </c>
      <c r="I178" s="39">
        <f>SUM(I175:I177)</f>
        <v>250</v>
      </c>
      <c r="J178" s="39">
        <f t="shared" si="64"/>
        <v>250</v>
      </c>
      <c r="K178" s="42"/>
      <c r="L178" s="43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spans="1:26" ht="15.75" customHeight="1" x14ac:dyDescent="0.35">
      <c r="A179" s="24"/>
      <c r="B179" s="25"/>
      <c r="C179" s="24"/>
      <c r="D179" s="26"/>
      <c r="E179" s="27"/>
      <c r="F179" s="28"/>
      <c r="G179" s="44"/>
      <c r="H179" s="32"/>
      <c r="I179" s="44"/>
      <c r="J179" s="44"/>
      <c r="L179" s="2"/>
    </row>
    <row r="180" spans="1:26" ht="15.75" customHeight="1" x14ac:dyDescent="0.35">
      <c r="A180" s="36" t="s">
        <v>188</v>
      </c>
      <c r="B180" s="37">
        <v>150</v>
      </c>
      <c r="C180" s="37">
        <f>1*B180</f>
        <v>150</v>
      </c>
      <c r="D180" s="46">
        <v>0</v>
      </c>
      <c r="E180" s="39">
        <f>D180-C180</f>
        <v>-150</v>
      </c>
      <c r="F180" s="40">
        <f>E180/C180</f>
        <v>-1</v>
      </c>
      <c r="G180" s="39">
        <v>500</v>
      </c>
      <c r="H180" s="40">
        <f>(D180-G180)/G180</f>
        <v>-1</v>
      </c>
      <c r="I180" s="39">
        <v>500</v>
      </c>
      <c r="J180" s="39">
        <f>I180-G180</f>
        <v>0</v>
      </c>
      <c r="K180" s="42"/>
      <c r="L180" s="43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spans="1:26" ht="15.75" customHeight="1" x14ac:dyDescent="0.35">
      <c r="A181" s="24"/>
      <c r="B181" s="25"/>
      <c r="C181" s="24"/>
      <c r="D181" s="29"/>
      <c r="E181" s="27"/>
      <c r="F181" s="28"/>
      <c r="G181" s="27"/>
      <c r="H181" s="28"/>
      <c r="I181" s="27"/>
      <c r="J181" s="27"/>
      <c r="L181" s="2"/>
    </row>
    <row r="182" spans="1:26" ht="15.75" customHeight="1" x14ac:dyDescent="0.35">
      <c r="A182" s="24" t="s">
        <v>189</v>
      </c>
      <c r="B182" s="25"/>
      <c r="C182" s="24"/>
      <c r="D182" s="29"/>
      <c r="E182" s="27"/>
      <c r="F182" s="28"/>
      <c r="G182" s="27"/>
      <c r="H182" s="28"/>
      <c r="I182" s="27"/>
      <c r="J182" s="27"/>
      <c r="L182" s="2"/>
    </row>
    <row r="183" spans="1:26" ht="15.75" customHeight="1" x14ac:dyDescent="0.35">
      <c r="A183" s="24" t="s">
        <v>190</v>
      </c>
      <c r="B183" s="25">
        <v>250</v>
      </c>
      <c r="C183" s="25">
        <f t="shared" ref="C183:C184" si="66">1*B183</f>
        <v>250</v>
      </c>
      <c r="D183" s="30">
        <v>157.69999999999999</v>
      </c>
      <c r="E183" s="31">
        <f t="shared" ref="E183:E185" si="67">D183-C183</f>
        <v>-92.300000000000011</v>
      </c>
      <c r="F183" s="32">
        <f t="shared" ref="F183:F185" si="68">E183/C183</f>
        <v>-0.36920000000000003</v>
      </c>
      <c r="G183" s="31">
        <v>250</v>
      </c>
      <c r="H183" s="32">
        <f>(D183-G183)/G183</f>
        <v>-0.36920000000000003</v>
      </c>
      <c r="I183" s="31">
        <v>160</v>
      </c>
      <c r="J183" s="31">
        <f t="shared" ref="J183:J185" si="69">I183-G183</f>
        <v>-90</v>
      </c>
      <c r="L183" s="2"/>
    </row>
    <row r="184" spans="1:26" ht="15.75" hidden="1" customHeight="1" x14ac:dyDescent="0.35">
      <c r="A184" s="24" t="s">
        <v>191</v>
      </c>
      <c r="B184" s="25">
        <v>100</v>
      </c>
      <c r="C184" s="25">
        <f t="shared" si="66"/>
        <v>100</v>
      </c>
      <c r="D184" s="29">
        <v>0</v>
      </c>
      <c r="E184" s="31">
        <f t="shared" si="67"/>
        <v>-100</v>
      </c>
      <c r="F184" s="32">
        <f t="shared" si="68"/>
        <v>-1</v>
      </c>
      <c r="G184" s="31">
        <v>0</v>
      </c>
      <c r="H184" s="32">
        <f>IFERROR((D184-G184)/G184,0)</f>
        <v>0</v>
      </c>
      <c r="I184" s="31">
        <v>0</v>
      </c>
      <c r="J184" s="31">
        <f t="shared" si="69"/>
        <v>0</v>
      </c>
      <c r="L184" s="2"/>
    </row>
    <row r="185" spans="1:26" ht="15.75" customHeight="1" x14ac:dyDescent="0.35">
      <c r="A185" s="36" t="s">
        <v>192</v>
      </c>
      <c r="B185" s="37">
        <f t="shared" ref="B185:D185" si="70">SUM(B183:B184)</f>
        <v>350</v>
      </c>
      <c r="C185" s="37">
        <f t="shared" si="70"/>
        <v>350</v>
      </c>
      <c r="D185" s="38">
        <f t="shared" si="70"/>
        <v>157.69999999999999</v>
      </c>
      <c r="E185" s="39">
        <f t="shared" si="67"/>
        <v>-192.3</v>
      </c>
      <c r="F185" s="40">
        <f t="shared" si="68"/>
        <v>-0.54942857142857149</v>
      </c>
      <c r="G185" s="39">
        <f>SUM(G183:G184)</f>
        <v>250</v>
      </c>
      <c r="H185" s="40">
        <f>(D185-G185)/G185</f>
        <v>-0.36920000000000003</v>
      </c>
      <c r="I185" s="39">
        <f>SUM(I183:I184)</f>
        <v>160</v>
      </c>
      <c r="J185" s="39">
        <f t="shared" si="69"/>
        <v>-90</v>
      </c>
      <c r="K185" s="42"/>
      <c r="L185" s="43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spans="1:26" ht="15.75" customHeight="1" x14ac:dyDescent="0.35">
      <c r="A186" s="24"/>
      <c r="B186" s="25"/>
      <c r="C186" s="24"/>
      <c r="D186" s="26"/>
      <c r="E186" s="27"/>
      <c r="F186" s="28"/>
      <c r="G186" s="44"/>
      <c r="H186" s="32"/>
      <c r="I186" s="44"/>
      <c r="J186" s="44"/>
      <c r="L186" s="2"/>
    </row>
    <row r="187" spans="1:26" ht="15.75" hidden="1" customHeight="1" x14ac:dyDescent="0.35">
      <c r="A187" s="36" t="s">
        <v>193</v>
      </c>
      <c r="B187" s="37">
        <v>0</v>
      </c>
      <c r="C187" s="37">
        <f>1*B187</f>
        <v>0</v>
      </c>
      <c r="D187" s="46">
        <v>0</v>
      </c>
      <c r="E187" s="39">
        <f>D187-C187</f>
        <v>0</v>
      </c>
      <c r="F187" s="40" t="e">
        <f>E187/C187</f>
        <v>#DIV/0!</v>
      </c>
      <c r="G187" s="39">
        <v>0</v>
      </c>
      <c r="H187" s="40">
        <v>0</v>
      </c>
      <c r="I187" s="39">
        <v>0</v>
      </c>
      <c r="J187" s="39">
        <f>I187-G187</f>
        <v>0</v>
      </c>
      <c r="K187" s="42"/>
      <c r="L187" s="43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spans="1:26" ht="15.75" customHeight="1" x14ac:dyDescent="0.35">
      <c r="A188" s="24"/>
      <c r="B188" s="25"/>
      <c r="C188" s="24"/>
      <c r="D188" s="29"/>
      <c r="E188" s="27"/>
      <c r="F188" s="28"/>
      <c r="G188" s="27"/>
      <c r="H188" s="28"/>
      <c r="I188" s="27"/>
      <c r="J188" s="27"/>
      <c r="L188" s="2"/>
    </row>
    <row r="189" spans="1:26" ht="15.75" customHeight="1" x14ac:dyDescent="0.35">
      <c r="A189" s="24" t="s">
        <v>194</v>
      </c>
      <c r="B189" s="25"/>
      <c r="C189" s="24"/>
      <c r="D189" s="29"/>
      <c r="E189" s="27"/>
      <c r="F189" s="28"/>
      <c r="G189" s="27"/>
      <c r="H189" s="28"/>
      <c r="I189" s="27"/>
      <c r="J189" s="47">
        <f t="shared" ref="J189:J197" si="71">I189-G189</f>
        <v>0</v>
      </c>
      <c r="L189" s="2"/>
    </row>
    <row r="190" spans="1:26" ht="15.75" customHeight="1" x14ac:dyDescent="0.35">
      <c r="A190" s="24" t="s">
        <v>195</v>
      </c>
      <c r="B190" s="25">
        <v>175</v>
      </c>
      <c r="C190" s="25">
        <f t="shared" ref="C190:C194" si="72">1*B190</f>
        <v>175</v>
      </c>
      <c r="D190" s="30">
        <v>100</v>
      </c>
      <c r="E190" s="31">
        <f t="shared" ref="E190:E194" si="73">D190-C190</f>
        <v>-75</v>
      </c>
      <c r="F190" s="32">
        <f t="shared" ref="F190:F194" si="74">E190/C190</f>
        <v>-0.42857142857142855</v>
      </c>
      <c r="G190" s="31">
        <v>120</v>
      </c>
      <c r="H190" s="32">
        <f>(D190-G190)/G190</f>
        <v>-0.16666666666666666</v>
      </c>
      <c r="I190" s="31">
        <v>120</v>
      </c>
      <c r="J190" s="31">
        <f t="shared" si="71"/>
        <v>0</v>
      </c>
      <c r="L190" s="2"/>
    </row>
    <row r="191" spans="1:26" ht="15.75" hidden="1" customHeight="1" x14ac:dyDescent="0.35">
      <c r="A191" s="24" t="s">
        <v>196</v>
      </c>
      <c r="B191" s="25">
        <v>0</v>
      </c>
      <c r="C191" s="25">
        <f t="shared" si="72"/>
        <v>0</v>
      </c>
      <c r="D191" s="29">
        <v>0</v>
      </c>
      <c r="E191" s="31">
        <f t="shared" si="73"/>
        <v>0</v>
      </c>
      <c r="F191" s="32" t="e">
        <f t="shared" si="74"/>
        <v>#DIV/0!</v>
      </c>
      <c r="G191" s="31">
        <v>0</v>
      </c>
      <c r="H191" s="32">
        <v>0</v>
      </c>
      <c r="I191" s="31">
        <v>0</v>
      </c>
      <c r="J191" s="31">
        <f t="shared" si="71"/>
        <v>0</v>
      </c>
      <c r="L191" s="2"/>
    </row>
    <row r="192" spans="1:26" ht="15.75" hidden="1" customHeight="1" x14ac:dyDescent="0.35">
      <c r="A192" s="24" t="s">
        <v>197</v>
      </c>
      <c r="B192" s="25">
        <v>0</v>
      </c>
      <c r="C192" s="25">
        <f t="shared" si="72"/>
        <v>0</v>
      </c>
      <c r="D192" s="29">
        <v>0</v>
      </c>
      <c r="E192" s="31">
        <f t="shared" si="73"/>
        <v>0</v>
      </c>
      <c r="F192" s="32" t="e">
        <f t="shared" si="74"/>
        <v>#DIV/0!</v>
      </c>
      <c r="G192" s="31">
        <v>0</v>
      </c>
      <c r="H192" s="32">
        <v>0</v>
      </c>
      <c r="I192" s="31">
        <v>0</v>
      </c>
      <c r="J192" s="31">
        <f t="shared" si="71"/>
        <v>0</v>
      </c>
      <c r="L192" s="2"/>
    </row>
    <row r="193" spans="1:26" ht="15.75" customHeight="1" x14ac:dyDescent="0.35">
      <c r="A193" s="24" t="s">
        <v>198</v>
      </c>
      <c r="B193" s="25">
        <v>1300</v>
      </c>
      <c r="C193" s="25">
        <f t="shared" si="72"/>
        <v>1300</v>
      </c>
      <c r="D193" s="30">
        <v>1373</v>
      </c>
      <c r="E193" s="31">
        <f t="shared" si="73"/>
        <v>73</v>
      </c>
      <c r="F193" s="32">
        <f t="shared" si="74"/>
        <v>5.6153846153846151E-2</v>
      </c>
      <c r="G193" s="31">
        <v>1380</v>
      </c>
      <c r="H193" s="32">
        <f>(D193-G193)/G193</f>
        <v>-5.0724637681159417E-3</v>
      </c>
      <c r="I193" s="31">
        <v>1500</v>
      </c>
      <c r="J193" s="31">
        <f t="shared" si="71"/>
        <v>120</v>
      </c>
      <c r="L193" s="2"/>
    </row>
    <row r="194" spans="1:26" ht="15.75" hidden="1" customHeight="1" x14ac:dyDescent="0.35">
      <c r="A194" s="24" t="s">
        <v>199</v>
      </c>
      <c r="B194" s="25">
        <v>0</v>
      </c>
      <c r="C194" s="25">
        <f t="shared" si="72"/>
        <v>0</v>
      </c>
      <c r="D194" s="29">
        <v>0</v>
      </c>
      <c r="E194" s="31">
        <f t="shared" si="73"/>
        <v>0</v>
      </c>
      <c r="F194" s="32" t="e">
        <f t="shared" si="74"/>
        <v>#DIV/0!</v>
      </c>
      <c r="G194" s="31">
        <v>0</v>
      </c>
      <c r="H194" s="32">
        <v>0</v>
      </c>
      <c r="I194" s="31">
        <v>0</v>
      </c>
      <c r="J194" s="31">
        <f t="shared" si="71"/>
        <v>0</v>
      </c>
      <c r="L194" s="2"/>
    </row>
    <row r="195" spans="1:26" ht="15.75" customHeight="1" x14ac:dyDescent="0.35">
      <c r="A195" s="24" t="s">
        <v>200</v>
      </c>
      <c r="B195" s="25"/>
      <c r="C195" s="25"/>
      <c r="D195" s="29">
        <v>74.61</v>
      </c>
      <c r="E195" s="31"/>
      <c r="F195" s="32"/>
      <c r="G195" s="31">
        <v>0</v>
      </c>
      <c r="H195" s="32">
        <v>0</v>
      </c>
      <c r="I195" s="31">
        <v>100</v>
      </c>
      <c r="J195" s="31">
        <f t="shared" si="71"/>
        <v>100</v>
      </c>
      <c r="L195" s="2"/>
    </row>
    <row r="196" spans="1:26" ht="15.75" customHeight="1" x14ac:dyDescent="0.35">
      <c r="A196" s="24" t="s">
        <v>201</v>
      </c>
      <c r="B196" s="25"/>
      <c r="C196" s="25"/>
      <c r="D196" s="29">
        <v>175.86</v>
      </c>
      <c r="E196" s="31"/>
      <c r="F196" s="32"/>
      <c r="G196" s="31">
        <v>0</v>
      </c>
      <c r="H196" s="32"/>
      <c r="I196" s="31">
        <v>100</v>
      </c>
      <c r="J196" s="31">
        <f t="shared" si="71"/>
        <v>100</v>
      </c>
      <c r="L196" s="2"/>
    </row>
    <row r="197" spans="1:26" ht="15.75" customHeight="1" x14ac:dyDescent="0.35">
      <c r="A197" s="36" t="s">
        <v>202</v>
      </c>
      <c r="B197" s="37">
        <f t="shared" ref="B197:C197" si="75">SUM(B189:B194)</f>
        <v>1475</v>
      </c>
      <c r="C197" s="37">
        <f t="shared" si="75"/>
        <v>1475</v>
      </c>
      <c r="D197" s="38">
        <f>SUM(D190:D196)</f>
        <v>1723.4699999999998</v>
      </c>
      <c r="E197" s="39">
        <f>D197-C197</f>
        <v>248.4699999999998</v>
      </c>
      <c r="F197" s="40">
        <f>E197/C197</f>
        <v>0.16845423728813547</v>
      </c>
      <c r="G197" s="39">
        <f>SUM(G190:G196)</f>
        <v>1500</v>
      </c>
      <c r="H197" s="40">
        <f>(D197-G197)/G197</f>
        <v>0.14897999999999986</v>
      </c>
      <c r="I197" s="39">
        <f>SUM(I190:I196)</f>
        <v>1820</v>
      </c>
      <c r="J197" s="39">
        <f t="shared" si="71"/>
        <v>320</v>
      </c>
      <c r="K197" s="42"/>
      <c r="L197" s="43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spans="1:26" ht="15.75" customHeight="1" x14ac:dyDescent="0.35">
      <c r="A198" s="24"/>
      <c r="B198" s="25"/>
      <c r="C198" s="24"/>
      <c r="D198" s="26"/>
      <c r="E198" s="27"/>
      <c r="F198" s="28"/>
      <c r="G198" s="44"/>
      <c r="H198" s="32"/>
      <c r="I198" s="44"/>
      <c r="J198" s="44"/>
      <c r="L198" s="2"/>
    </row>
    <row r="199" spans="1:26" ht="15.75" customHeight="1" x14ac:dyDescent="0.35">
      <c r="A199" s="36" t="s">
        <v>203</v>
      </c>
      <c r="B199" s="37">
        <v>500</v>
      </c>
      <c r="C199" s="37">
        <f>1*B199</f>
        <v>500</v>
      </c>
      <c r="D199" s="48">
        <v>216.37</v>
      </c>
      <c r="E199" s="39">
        <f>D199-C199</f>
        <v>-283.63</v>
      </c>
      <c r="F199" s="40">
        <f>E199/C199</f>
        <v>-0.56725999999999999</v>
      </c>
      <c r="G199" s="39">
        <v>500</v>
      </c>
      <c r="H199" s="40">
        <f>(D199-G199)/G199</f>
        <v>-0.56725999999999999</v>
      </c>
      <c r="I199" s="39">
        <v>500</v>
      </c>
      <c r="J199" s="39">
        <f>I199-G199</f>
        <v>0</v>
      </c>
      <c r="K199" s="42" t="s">
        <v>204</v>
      </c>
      <c r="L199" s="43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spans="1:26" ht="15.75" customHeight="1" x14ac:dyDescent="0.35">
      <c r="A200" s="24"/>
      <c r="B200" s="25"/>
      <c r="C200" s="24"/>
      <c r="D200" s="30"/>
      <c r="E200" s="27"/>
      <c r="F200" s="28"/>
      <c r="G200" s="27"/>
      <c r="H200" s="28"/>
      <c r="I200" s="27"/>
      <c r="J200" s="27"/>
      <c r="L200" s="2"/>
    </row>
    <row r="201" spans="1:26" ht="15.75" customHeight="1" x14ac:dyDescent="0.35">
      <c r="A201" s="24" t="s">
        <v>205</v>
      </c>
      <c r="B201" s="25"/>
      <c r="C201" s="24"/>
      <c r="D201" s="30"/>
      <c r="E201" s="31">
        <f t="shared" ref="E201:E205" si="76">D201-C201</f>
        <v>0</v>
      </c>
      <c r="F201" s="32"/>
      <c r="G201" s="44"/>
      <c r="H201" s="32"/>
      <c r="I201" s="27"/>
      <c r="J201" s="27"/>
      <c r="L201" s="2"/>
    </row>
    <row r="202" spans="1:26" ht="15.75" customHeight="1" x14ac:dyDescent="0.35">
      <c r="A202" s="24" t="s">
        <v>206</v>
      </c>
      <c r="B202" s="25">
        <v>45693.535679999994</v>
      </c>
      <c r="C202" s="25">
        <f t="shared" ref="C202:C205" si="77">1*B202</f>
        <v>45693.535679999994</v>
      </c>
      <c r="D202" s="30">
        <v>61666.64</v>
      </c>
      <c r="E202" s="31">
        <f t="shared" si="76"/>
        <v>15973.104320000006</v>
      </c>
      <c r="F202" s="32">
        <f t="shared" ref="F202:F205" si="78">E202/C202</f>
        <v>0.34957032941951599</v>
      </c>
      <c r="G202" s="31">
        <v>60000</v>
      </c>
      <c r="H202" s="32">
        <f>(D202-G202)/G202</f>
        <v>2.7777333333333324E-2</v>
      </c>
      <c r="I202" s="31">
        <v>65000</v>
      </c>
      <c r="J202" s="31">
        <f t="shared" ref="J202:J212" si="79">I202-G202</f>
        <v>5000</v>
      </c>
      <c r="K202" s="1"/>
      <c r="L202" s="2"/>
    </row>
    <row r="203" spans="1:26" ht="15.75" hidden="1" customHeight="1" x14ac:dyDescent="0.35">
      <c r="A203" s="24" t="s">
        <v>207</v>
      </c>
      <c r="B203" s="25">
        <v>3600</v>
      </c>
      <c r="C203" s="25">
        <f t="shared" si="77"/>
        <v>3600</v>
      </c>
      <c r="D203" s="30">
        <v>0</v>
      </c>
      <c r="E203" s="31">
        <f t="shared" si="76"/>
        <v>-3600</v>
      </c>
      <c r="F203" s="32">
        <f t="shared" si="78"/>
        <v>-1</v>
      </c>
      <c r="G203" s="31">
        <v>0</v>
      </c>
      <c r="H203" s="32">
        <f>IFERROR((D203-G203)/G203,0)</f>
        <v>0</v>
      </c>
      <c r="I203" s="31">
        <v>0</v>
      </c>
      <c r="J203" s="31">
        <f t="shared" si="79"/>
        <v>0</v>
      </c>
      <c r="K203" s="35" t="s">
        <v>208</v>
      </c>
      <c r="L203" s="2"/>
    </row>
    <row r="204" spans="1:26" ht="15.75" hidden="1" customHeight="1" x14ac:dyDescent="0.35">
      <c r="A204" s="24" t="s">
        <v>209</v>
      </c>
      <c r="B204" s="25"/>
      <c r="C204" s="25">
        <f t="shared" si="77"/>
        <v>0</v>
      </c>
      <c r="D204" s="30">
        <v>0</v>
      </c>
      <c r="E204" s="31">
        <f t="shared" si="76"/>
        <v>0</v>
      </c>
      <c r="F204" s="32" t="e">
        <f t="shared" si="78"/>
        <v>#DIV/0!</v>
      </c>
      <c r="G204" s="31"/>
      <c r="H204" s="32" t="e">
        <f t="shared" ref="H204:H205" si="80">(D204-G204)/G204</f>
        <v>#DIV/0!</v>
      </c>
      <c r="I204" s="31"/>
      <c r="J204" s="31">
        <f t="shared" si="79"/>
        <v>0</v>
      </c>
      <c r="L204" s="2"/>
    </row>
    <row r="205" spans="1:26" ht="15.75" customHeight="1" x14ac:dyDescent="0.35">
      <c r="A205" s="24" t="s">
        <v>210</v>
      </c>
      <c r="B205" s="25">
        <v>13979.950932960001</v>
      </c>
      <c r="C205" s="25">
        <f t="shared" si="77"/>
        <v>13979.950932960001</v>
      </c>
      <c r="D205" s="30">
        <v>7123.7</v>
      </c>
      <c r="E205" s="31">
        <f t="shared" si="76"/>
        <v>-6856.2509329600007</v>
      </c>
      <c r="F205" s="32">
        <f t="shared" si="78"/>
        <v>-0.49043454915104728</v>
      </c>
      <c r="G205" s="31">
        <v>16371</v>
      </c>
      <c r="H205" s="32">
        <f t="shared" si="80"/>
        <v>-0.56485859141164252</v>
      </c>
      <c r="I205" s="31">
        <v>11250</v>
      </c>
      <c r="J205" s="31">
        <f t="shared" si="79"/>
        <v>-5121</v>
      </c>
      <c r="K205" s="1"/>
      <c r="L205" s="2"/>
    </row>
    <row r="206" spans="1:26" ht="15.75" customHeight="1" x14ac:dyDescent="0.35">
      <c r="A206" s="24" t="s">
        <v>211</v>
      </c>
      <c r="B206" s="25"/>
      <c r="C206" s="25"/>
      <c r="D206" s="30">
        <v>2145.39</v>
      </c>
      <c r="E206" s="31"/>
      <c r="F206" s="32"/>
      <c r="G206" s="31">
        <v>0</v>
      </c>
      <c r="H206" s="32">
        <f>IFERROR((D206-G206)/G206,0)</f>
        <v>0</v>
      </c>
      <c r="I206" s="31">
        <v>0</v>
      </c>
      <c r="J206" s="31">
        <f t="shared" si="79"/>
        <v>0</v>
      </c>
      <c r="K206" s="1"/>
      <c r="L206" s="2"/>
    </row>
    <row r="207" spans="1:26" ht="15.75" customHeight="1" x14ac:dyDescent="0.35">
      <c r="A207" s="24" t="s">
        <v>212</v>
      </c>
      <c r="B207" s="25">
        <v>12001.402901520001</v>
      </c>
      <c r="C207" s="25">
        <f t="shared" ref="C207:C212" si="81">1*B207</f>
        <v>12001.402901520001</v>
      </c>
      <c r="D207" s="30">
        <v>14839.92</v>
      </c>
      <c r="E207" s="31">
        <f t="shared" ref="E207:E209" si="82">D207-C207</f>
        <v>2838.5170984799988</v>
      </c>
      <c r="F207" s="32">
        <f t="shared" ref="F207:F209" si="83">E207/C207</f>
        <v>0.23651544088403989</v>
      </c>
      <c r="G207" s="31">
        <v>14840</v>
      </c>
      <c r="H207" s="32">
        <f t="shared" ref="H207:H212" si="84">(D207-G207)/G207</f>
        <v>-5.390835579509922E-6</v>
      </c>
      <c r="I207" s="31">
        <v>15510</v>
      </c>
      <c r="J207" s="31">
        <f t="shared" si="79"/>
        <v>670</v>
      </c>
      <c r="K207" s="1"/>
      <c r="L207" s="2"/>
    </row>
    <row r="208" spans="1:26" ht="15.75" customHeight="1" x14ac:dyDescent="0.35">
      <c r="A208" s="24" t="s">
        <v>213</v>
      </c>
      <c r="B208" s="25">
        <v>7806.7448157600002</v>
      </c>
      <c r="C208" s="25">
        <f t="shared" si="81"/>
        <v>7806.7448157600002</v>
      </c>
      <c r="D208" s="30">
        <v>8607.1200000000008</v>
      </c>
      <c r="E208" s="31">
        <f t="shared" si="82"/>
        <v>800.37518424000064</v>
      </c>
      <c r="F208" s="32">
        <f t="shared" si="83"/>
        <v>0.10252354894760099</v>
      </c>
      <c r="G208" s="31">
        <v>8607.2000000000007</v>
      </c>
      <c r="H208" s="32">
        <f t="shared" si="84"/>
        <v>-9.2945441026033126E-6</v>
      </c>
      <c r="I208" s="31">
        <v>8910</v>
      </c>
      <c r="J208" s="31">
        <f t="shared" si="79"/>
        <v>302.79999999999927</v>
      </c>
      <c r="K208" s="1"/>
      <c r="L208" s="2"/>
    </row>
    <row r="209" spans="1:26" ht="15.75" customHeight="1" x14ac:dyDescent="0.35">
      <c r="A209" s="24" t="s">
        <v>214</v>
      </c>
      <c r="B209" s="25">
        <v>3967.4640650400002</v>
      </c>
      <c r="C209" s="25">
        <f t="shared" si="81"/>
        <v>3967.4640650400002</v>
      </c>
      <c r="D209" s="30">
        <v>4372.57</v>
      </c>
      <c r="E209" s="31">
        <f t="shared" si="82"/>
        <v>405.10593495999956</v>
      </c>
      <c r="F209" s="32">
        <f t="shared" si="83"/>
        <v>0.10210702058517958</v>
      </c>
      <c r="G209" s="31">
        <v>4372.5</v>
      </c>
      <c r="H209" s="32">
        <f t="shared" si="84"/>
        <v>1.6009148084553221E-5</v>
      </c>
      <c r="I209" s="31">
        <v>4525</v>
      </c>
      <c r="J209" s="31">
        <f t="shared" si="79"/>
        <v>152.5</v>
      </c>
      <c r="K209" s="1"/>
      <c r="L209" s="2"/>
    </row>
    <row r="210" spans="1:26" ht="15.75" hidden="1" customHeight="1" x14ac:dyDescent="0.35">
      <c r="A210" s="24" t="s">
        <v>215</v>
      </c>
      <c r="B210" s="25">
        <v>2250</v>
      </c>
      <c r="C210" s="25">
        <f t="shared" si="81"/>
        <v>2250</v>
      </c>
      <c r="D210" s="30">
        <v>0</v>
      </c>
      <c r="E210" s="31"/>
      <c r="F210" s="32"/>
      <c r="G210" s="31">
        <v>0</v>
      </c>
      <c r="H210" s="32" t="e">
        <f t="shared" si="84"/>
        <v>#DIV/0!</v>
      </c>
      <c r="I210" s="31">
        <v>0</v>
      </c>
      <c r="J210" s="31">
        <f t="shared" si="79"/>
        <v>0</v>
      </c>
      <c r="L210" s="2"/>
      <c r="O210" s="35">
        <f>0.14*(1.3*(44797+3600))</f>
        <v>8808.2540000000008</v>
      </c>
    </row>
    <row r="211" spans="1:26" ht="15.75" customHeight="1" x14ac:dyDescent="0.35">
      <c r="A211" s="24" t="s">
        <v>216</v>
      </c>
      <c r="B211" s="25">
        <v>6831.3810272389201</v>
      </c>
      <c r="C211" s="25">
        <f t="shared" si="81"/>
        <v>6831.3810272389201</v>
      </c>
      <c r="D211" s="30">
        <f>2299.5+537.78</f>
        <v>2837.2799999999997</v>
      </c>
      <c r="E211" s="31">
        <f t="shared" ref="E211:E212" si="85">D211-C211</f>
        <v>-3994.1010272389203</v>
      </c>
      <c r="F211" s="32">
        <f t="shared" ref="F211:F212" si="86">E211/C211</f>
        <v>-0.58466963141320194</v>
      </c>
      <c r="G211" s="31">
        <v>3380.5885499999995</v>
      </c>
      <c r="H211" s="32">
        <f t="shared" si="84"/>
        <v>-0.16071418984129252</v>
      </c>
      <c r="I211" s="31">
        <f>(0.0765*SUM(I205,I207,I208,I209))</f>
        <v>3074.9175</v>
      </c>
      <c r="J211" s="31">
        <f t="shared" si="79"/>
        <v>-305.67104999999947</v>
      </c>
      <c r="L211" s="2"/>
    </row>
    <row r="212" spans="1:26" ht="15.75" customHeight="1" x14ac:dyDescent="0.35">
      <c r="A212" s="36" t="s">
        <v>217</v>
      </c>
      <c r="B212" s="37">
        <f>SUM(B202:B211)</f>
        <v>96130.479422518925</v>
      </c>
      <c r="C212" s="37">
        <f t="shared" si="81"/>
        <v>96130.479422518925</v>
      </c>
      <c r="D212" s="48">
        <f>SUM(D201:D211)</f>
        <v>101592.62</v>
      </c>
      <c r="E212" s="39">
        <f t="shared" si="85"/>
        <v>5462.1405774810701</v>
      </c>
      <c r="F212" s="40">
        <f t="shared" si="86"/>
        <v>5.6820070078642954E-2</v>
      </c>
      <c r="G212" s="39">
        <f>SUM(G202:G211)</f>
        <v>107571.28855</v>
      </c>
      <c r="H212" s="40">
        <f t="shared" si="84"/>
        <v>-5.5578664442799429E-2</v>
      </c>
      <c r="I212" s="39">
        <f>SUM(I202:I211)</f>
        <v>108269.9175</v>
      </c>
      <c r="J212" s="39">
        <f t="shared" si="79"/>
        <v>698.62894999999844</v>
      </c>
      <c r="K212" s="42"/>
      <c r="L212" s="43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spans="1:26" ht="15.75" customHeight="1" x14ac:dyDescent="0.35">
      <c r="A213" s="24"/>
      <c r="B213" s="25"/>
      <c r="C213" s="24"/>
      <c r="D213" s="30"/>
      <c r="E213" s="27"/>
      <c r="F213" s="28"/>
      <c r="G213" s="27"/>
      <c r="H213" s="28"/>
      <c r="I213" s="27"/>
      <c r="J213" s="27"/>
      <c r="L213" s="2"/>
    </row>
    <row r="214" spans="1:26" ht="15.75" customHeight="1" x14ac:dyDescent="0.35">
      <c r="A214" s="24" t="s">
        <v>218</v>
      </c>
      <c r="B214" s="25"/>
      <c r="C214" s="24"/>
      <c r="D214" s="29"/>
      <c r="E214" s="27"/>
      <c r="F214" s="28"/>
      <c r="G214" s="27"/>
      <c r="H214" s="28"/>
      <c r="I214" s="27"/>
      <c r="J214" s="27"/>
      <c r="L214" s="2"/>
    </row>
    <row r="215" spans="1:26" ht="15.75" customHeight="1" x14ac:dyDescent="0.35">
      <c r="A215" s="24" t="s">
        <v>219</v>
      </c>
      <c r="B215" s="25">
        <v>500</v>
      </c>
      <c r="C215" s="25">
        <f t="shared" ref="C215:C219" si="87">1*B215</f>
        <v>500</v>
      </c>
      <c r="D215" s="29">
        <v>600</v>
      </c>
      <c r="E215" s="31">
        <f t="shared" ref="E215:E220" si="88">D215-C215</f>
        <v>100</v>
      </c>
      <c r="F215" s="32">
        <f t="shared" ref="F215:F220" si="89">E215/C215</f>
        <v>0.2</v>
      </c>
      <c r="G215" s="31">
        <v>900</v>
      </c>
      <c r="H215" s="32">
        <f>(D215-G215)/G215</f>
        <v>-0.33333333333333331</v>
      </c>
      <c r="I215" s="31">
        <v>900</v>
      </c>
      <c r="J215" s="31">
        <f t="shared" ref="J215:J219" si="90">I215-G215</f>
        <v>0</v>
      </c>
      <c r="L215" s="2"/>
    </row>
    <row r="216" spans="1:26" ht="15.75" customHeight="1" x14ac:dyDescent="0.35">
      <c r="A216" s="24" t="s">
        <v>220</v>
      </c>
      <c r="B216" s="25">
        <v>500</v>
      </c>
      <c r="C216" s="25">
        <f t="shared" si="87"/>
        <v>500</v>
      </c>
      <c r="D216" s="29">
        <v>2845</v>
      </c>
      <c r="E216" s="31">
        <f t="shared" si="88"/>
        <v>2345</v>
      </c>
      <c r="F216" s="32">
        <f t="shared" si="89"/>
        <v>4.6900000000000004</v>
      </c>
      <c r="G216" s="31">
        <v>0</v>
      </c>
      <c r="H216" s="32">
        <f>IFERROR((D216-G216)/G216,0)</f>
        <v>0</v>
      </c>
      <c r="I216" s="31">
        <v>400</v>
      </c>
      <c r="J216" s="31">
        <f t="shared" si="90"/>
        <v>400</v>
      </c>
      <c r="L216" s="2"/>
    </row>
    <row r="217" spans="1:26" ht="15.75" customHeight="1" x14ac:dyDescent="0.35">
      <c r="A217" s="24" t="s">
        <v>221</v>
      </c>
      <c r="B217" s="25">
        <v>400</v>
      </c>
      <c r="C217" s="25">
        <f t="shared" si="87"/>
        <v>400</v>
      </c>
      <c r="D217" s="29">
        <v>0</v>
      </c>
      <c r="E217" s="31">
        <f t="shared" si="88"/>
        <v>-400</v>
      </c>
      <c r="F217" s="32">
        <f t="shared" si="89"/>
        <v>-1</v>
      </c>
      <c r="G217" s="31">
        <v>400</v>
      </c>
      <c r="H217" s="32">
        <f t="shared" ref="H217:H219" si="91">(D217-G217)/G217</f>
        <v>-1</v>
      </c>
      <c r="I217" s="31">
        <v>0</v>
      </c>
      <c r="J217" s="31">
        <f t="shared" si="90"/>
        <v>-400</v>
      </c>
      <c r="L217" s="2"/>
    </row>
    <row r="218" spans="1:26" ht="15.75" customHeight="1" x14ac:dyDescent="0.35">
      <c r="A218" s="24" t="s">
        <v>222</v>
      </c>
      <c r="B218" s="25">
        <v>400</v>
      </c>
      <c r="C218" s="25">
        <f t="shared" si="87"/>
        <v>400</v>
      </c>
      <c r="D218" s="29">
        <v>100</v>
      </c>
      <c r="E218" s="31">
        <f t="shared" si="88"/>
        <v>-300</v>
      </c>
      <c r="F218" s="32">
        <f t="shared" si="89"/>
        <v>-0.75</v>
      </c>
      <c r="G218" s="31">
        <v>300</v>
      </c>
      <c r="H218" s="32">
        <f t="shared" si="91"/>
        <v>-0.66666666666666663</v>
      </c>
      <c r="I218" s="31">
        <v>300</v>
      </c>
      <c r="J218" s="31">
        <f t="shared" si="90"/>
        <v>0</v>
      </c>
      <c r="L218" s="2"/>
    </row>
    <row r="219" spans="1:26" ht="15.75" customHeight="1" x14ac:dyDescent="0.35">
      <c r="A219" s="36" t="s">
        <v>223</v>
      </c>
      <c r="B219" s="37">
        <f>SUM(B215:B218)</f>
        <v>1800</v>
      </c>
      <c r="C219" s="37">
        <f t="shared" si="87"/>
        <v>1800</v>
      </c>
      <c r="D219" s="38">
        <f>((((D214)+(D215))+(D216))+(D217))+(D218)</f>
        <v>3545</v>
      </c>
      <c r="E219" s="39">
        <f t="shared" si="88"/>
        <v>1745</v>
      </c>
      <c r="F219" s="40">
        <f t="shared" si="89"/>
        <v>0.96944444444444444</v>
      </c>
      <c r="G219" s="39">
        <f>SUM(G215:G218)</f>
        <v>1600</v>
      </c>
      <c r="H219" s="40">
        <f t="shared" si="91"/>
        <v>1.215625</v>
      </c>
      <c r="I219" s="39">
        <f>SUM(I215:I218)</f>
        <v>1600</v>
      </c>
      <c r="J219" s="39">
        <f t="shared" si="90"/>
        <v>0</v>
      </c>
      <c r="K219" s="42"/>
      <c r="L219" s="43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spans="1:26" ht="15.75" customHeight="1" x14ac:dyDescent="0.35">
      <c r="A220" s="24" t="s">
        <v>224</v>
      </c>
      <c r="B220" s="25"/>
      <c r="C220" s="24"/>
      <c r="D220" s="29"/>
      <c r="E220" s="31">
        <f t="shared" si="88"/>
        <v>0</v>
      </c>
      <c r="F220" s="32" t="e">
        <f t="shared" si="89"/>
        <v>#DIV/0!</v>
      </c>
      <c r="G220" s="44"/>
      <c r="H220" s="32"/>
      <c r="I220" s="27"/>
      <c r="J220" s="27"/>
      <c r="L220" s="2"/>
    </row>
    <row r="221" spans="1:26" ht="15.75" customHeight="1" x14ac:dyDescent="0.35">
      <c r="A221" s="24"/>
      <c r="B221" s="25"/>
      <c r="C221" s="24"/>
      <c r="D221" s="29"/>
      <c r="E221" s="31"/>
      <c r="F221" s="32"/>
      <c r="G221" s="44"/>
      <c r="H221" s="32"/>
      <c r="I221" s="27"/>
      <c r="J221" s="27"/>
      <c r="L221" s="2"/>
    </row>
    <row r="222" spans="1:26" ht="15.75" customHeight="1" x14ac:dyDescent="0.35">
      <c r="A222" s="36" t="s">
        <v>225</v>
      </c>
      <c r="B222" s="37"/>
      <c r="C222" s="36"/>
      <c r="D222" s="46">
        <v>0</v>
      </c>
      <c r="E222" s="39"/>
      <c r="F222" s="40"/>
      <c r="G222" s="39">
        <v>0</v>
      </c>
      <c r="H222" s="40">
        <v>0</v>
      </c>
      <c r="I222" s="39">
        <v>0</v>
      </c>
      <c r="J222" s="39">
        <v>0</v>
      </c>
      <c r="K222" s="49"/>
      <c r="L222" s="50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</row>
    <row r="223" spans="1:26" ht="15.75" customHeight="1" x14ac:dyDescent="0.35">
      <c r="A223" s="24"/>
      <c r="B223" s="25"/>
      <c r="C223" s="24"/>
      <c r="D223" s="29"/>
      <c r="E223" s="31"/>
      <c r="F223" s="32"/>
      <c r="G223" s="44"/>
      <c r="H223" s="32"/>
      <c r="I223" s="27"/>
      <c r="J223" s="27"/>
      <c r="L223" s="2"/>
    </row>
    <row r="224" spans="1:26" ht="15.75" hidden="1" customHeight="1" x14ac:dyDescent="0.35">
      <c r="A224" s="24"/>
      <c r="B224" s="25"/>
      <c r="C224" s="24"/>
      <c r="D224" s="29"/>
      <c r="E224" s="31"/>
      <c r="F224" s="32"/>
      <c r="G224" s="44"/>
      <c r="H224" s="32"/>
      <c r="I224" s="27"/>
      <c r="J224" s="27"/>
      <c r="L224" s="2"/>
    </row>
    <row r="225" spans="1:12" ht="15.75" hidden="1" customHeight="1" x14ac:dyDescent="0.35">
      <c r="A225" s="24" t="s">
        <v>226</v>
      </c>
      <c r="B225" s="25"/>
      <c r="C225" s="24"/>
      <c r="D225" s="29">
        <v>470</v>
      </c>
      <c r="E225" s="31"/>
      <c r="F225" s="32"/>
      <c r="G225" s="44"/>
      <c r="H225" s="32"/>
      <c r="I225" s="27"/>
      <c r="J225" s="27"/>
      <c r="L225" s="2"/>
    </row>
    <row r="226" spans="1:12" ht="15.75" hidden="1" customHeight="1" x14ac:dyDescent="0.35">
      <c r="A226" s="24" t="s">
        <v>227</v>
      </c>
      <c r="B226" s="25"/>
      <c r="C226" s="24"/>
      <c r="D226" s="29">
        <v>886.76</v>
      </c>
      <c r="E226" s="31"/>
      <c r="F226" s="32"/>
      <c r="G226" s="44"/>
      <c r="H226" s="32"/>
      <c r="I226" s="27"/>
      <c r="J226" s="27"/>
      <c r="L226" s="2"/>
    </row>
    <row r="227" spans="1:12" ht="15.75" hidden="1" customHeight="1" x14ac:dyDescent="0.35">
      <c r="A227" s="24" t="s">
        <v>228</v>
      </c>
      <c r="B227" s="25"/>
      <c r="C227" s="24"/>
      <c r="D227" s="29">
        <v>285.47000000000003</v>
      </c>
      <c r="E227" s="31"/>
      <c r="F227" s="32"/>
      <c r="G227" s="44"/>
      <c r="H227" s="32"/>
      <c r="I227" s="27"/>
      <c r="J227" s="27"/>
      <c r="L227" s="2"/>
    </row>
    <row r="228" spans="1:12" ht="15.75" hidden="1" customHeight="1" x14ac:dyDescent="0.35">
      <c r="A228" s="24" t="s">
        <v>229</v>
      </c>
      <c r="B228" s="25"/>
      <c r="C228" s="24"/>
      <c r="D228" s="29">
        <v>2011</v>
      </c>
      <c r="E228" s="31"/>
      <c r="F228" s="32"/>
      <c r="G228" s="44"/>
      <c r="H228" s="32"/>
      <c r="I228" s="27"/>
      <c r="J228" s="27"/>
      <c r="L228" s="2"/>
    </row>
    <row r="229" spans="1:12" ht="15.75" hidden="1" customHeight="1" x14ac:dyDescent="0.35">
      <c r="A229" s="24" t="s">
        <v>230</v>
      </c>
      <c r="B229" s="25"/>
      <c r="C229" s="24"/>
      <c r="D229" s="29">
        <v>3592.95</v>
      </c>
      <c r="E229" s="31"/>
      <c r="F229" s="32"/>
      <c r="G229" s="44"/>
      <c r="H229" s="32"/>
      <c r="I229" s="27"/>
      <c r="J229" s="27"/>
      <c r="L229" s="2"/>
    </row>
    <row r="230" spans="1:12" ht="15.75" hidden="1" customHeight="1" x14ac:dyDescent="0.35">
      <c r="A230" s="24" t="s">
        <v>231</v>
      </c>
      <c r="B230" s="25"/>
      <c r="C230" s="24"/>
      <c r="D230" s="51">
        <f>SUM(D225:D229)</f>
        <v>7246.18</v>
      </c>
      <c r="E230" s="31"/>
      <c r="F230" s="32"/>
      <c r="G230" s="44"/>
      <c r="H230" s="32"/>
      <c r="I230" s="27"/>
      <c r="J230" s="27"/>
      <c r="L230" s="2"/>
    </row>
    <row r="231" spans="1:12" ht="15.75" hidden="1" customHeight="1" x14ac:dyDescent="0.35">
      <c r="A231" s="24"/>
      <c r="B231" s="25"/>
      <c r="C231" s="24"/>
      <c r="D231" s="29"/>
      <c r="E231" s="31"/>
      <c r="F231" s="32"/>
      <c r="G231" s="44"/>
      <c r="H231" s="32"/>
      <c r="I231" s="27"/>
      <c r="J231" s="27"/>
      <c r="L231" s="2"/>
    </row>
    <row r="232" spans="1:12" ht="15.75" hidden="1" customHeight="1" x14ac:dyDescent="0.35">
      <c r="A232" s="24"/>
      <c r="B232" s="25"/>
      <c r="C232" s="24"/>
      <c r="D232" s="29"/>
      <c r="E232" s="31"/>
      <c r="F232" s="32"/>
      <c r="G232" s="44"/>
      <c r="H232" s="32"/>
      <c r="I232" s="27"/>
      <c r="J232" s="27"/>
      <c r="L232" s="2"/>
    </row>
    <row r="233" spans="1:12" ht="15.75" hidden="1" customHeight="1" x14ac:dyDescent="0.35">
      <c r="A233" s="24" t="s">
        <v>232</v>
      </c>
      <c r="B233" s="25"/>
      <c r="C233" s="24"/>
      <c r="D233" s="51">
        <v>6057</v>
      </c>
      <c r="E233" s="31"/>
      <c r="F233" s="32"/>
      <c r="G233" s="44"/>
      <c r="H233" s="32"/>
      <c r="I233" s="27"/>
      <c r="J233" s="27"/>
      <c r="L233" s="2"/>
    </row>
    <row r="234" spans="1:12" ht="15.75" hidden="1" customHeight="1" x14ac:dyDescent="0.35">
      <c r="A234" s="24" t="s">
        <v>233</v>
      </c>
      <c r="B234" s="25"/>
      <c r="C234" s="24"/>
      <c r="D234" s="51">
        <v>5765</v>
      </c>
      <c r="E234" s="31"/>
      <c r="F234" s="32"/>
      <c r="G234" s="44"/>
      <c r="H234" s="32"/>
      <c r="I234" s="27"/>
      <c r="J234" s="27"/>
      <c r="L234" s="2"/>
    </row>
    <row r="235" spans="1:12" ht="15.75" hidden="1" customHeight="1" x14ac:dyDescent="0.35">
      <c r="A235" s="24" t="s">
        <v>234</v>
      </c>
      <c r="B235" s="25"/>
      <c r="C235" s="24"/>
      <c r="D235" s="51">
        <v>0</v>
      </c>
      <c r="E235" s="31"/>
      <c r="F235" s="32"/>
      <c r="G235" s="44"/>
      <c r="H235" s="32"/>
      <c r="I235" s="27"/>
      <c r="J235" s="27"/>
      <c r="L235" s="2"/>
    </row>
    <row r="236" spans="1:12" ht="15.75" hidden="1" customHeight="1" x14ac:dyDescent="0.35">
      <c r="A236" s="24" t="s">
        <v>235</v>
      </c>
      <c r="B236" s="25"/>
      <c r="C236" s="24"/>
      <c r="D236" s="51">
        <v>1405</v>
      </c>
      <c r="E236" s="31"/>
      <c r="F236" s="32"/>
      <c r="G236" s="44"/>
      <c r="H236" s="32"/>
      <c r="I236" s="27"/>
      <c r="J236" s="27"/>
      <c r="L236" s="2"/>
    </row>
    <row r="237" spans="1:12" ht="15.75" hidden="1" customHeight="1" x14ac:dyDescent="0.35">
      <c r="A237" s="24"/>
      <c r="B237" s="25"/>
      <c r="C237" s="24"/>
      <c r="D237" s="29"/>
      <c r="E237" s="31"/>
      <c r="F237" s="32"/>
      <c r="G237" s="44"/>
      <c r="H237" s="32"/>
      <c r="I237" s="27"/>
      <c r="J237" s="27"/>
      <c r="L237" s="2"/>
    </row>
    <row r="238" spans="1:12" ht="15.75" hidden="1" customHeight="1" x14ac:dyDescent="0.35">
      <c r="A238" s="24"/>
      <c r="B238" s="25"/>
      <c r="C238" s="24"/>
      <c r="D238" s="29"/>
      <c r="E238" s="31"/>
      <c r="F238" s="32"/>
      <c r="G238" s="44"/>
      <c r="H238" s="32"/>
      <c r="I238" s="27"/>
      <c r="J238" s="27"/>
      <c r="L238" s="2"/>
    </row>
    <row r="239" spans="1:12" ht="15.75" hidden="1" customHeight="1" x14ac:dyDescent="0.35">
      <c r="A239" s="24"/>
      <c r="B239" s="25"/>
      <c r="C239" s="24"/>
      <c r="D239" s="29"/>
      <c r="E239" s="31"/>
      <c r="F239" s="32"/>
      <c r="G239" s="44"/>
      <c r="H239" s="32"/>
      <c r="I239" s="27"/>
      <c r="J239" s="27"/>
      <c r="L239" s="2"/>
    </row>
    <row r="240" spans="1:12" ht="15.75" hidden="1" customHeight="1" x14ac:dyDescent="0.35">
      <c r="B240" s="52"/>
      <c r="E240" s="31"/>
      <c r="F240" s="32"/>
      <c r="G240" s="44"/>
      <c r="H240" s="32"/>
      <c r="I240" s="27"/>
      <c r="J240" s="27"/>
      <c r="L240" s="2"/>
    </row>
    <row r="241" spans="1:26" ht="15.75" hidden="1" customHeight="1" x14ac:dyDescent="0.35">
      <c r="A241" s="24" t="s">
        <v>236</v>
      </c>
      <c r="B241" s="25"/>
      <c r="C241" s="24"/>
      <c r="D241" s="29">
        <f>D23</f>
        <v>285010.09999999998</v>
      </c>
      <c r="E241" s="31"/>
      <c r="F241" s="32"/>
      <c r="G241" s="44"/>
      <c r="H241" s="32"/>
      <c r="I241" s="44">
        <v>221089.79</v>
      </c>
      <c r="J241" s="27"/>
      <c r="K241" s="35" t="s">
        <v>237</v>
      </c>
      <c r="L241" s="2"/>
    </row>
    <row r="242" spans="1:26" ht="15.75" hidden="1" customHeight="1" x14ac:dyDescent="0.35">
      <c r="A242" s="24" t="s">
        <v>238</v>
      </c>
      <c r="B242" s="25"/>
      <c r="C242" s="24"/>
      <c r="D242" s="29">
        <f>SUM(D$92,D$100,D$108,D$114,D$125,D$134,D$146,D$155,D$166,D$172,D$178,D$181,D$180,D$181,D$185,D$187,D$197,D$199,D$212,D$219,D$222)</f>
        <v>213978.72999999998</v>
      </c>
      <c r="E242" s="31"/>
      <c r="F242" s="32"/>
      <c r="G242" s="29">
        <f>SUM(G$92,G$100,G$108,G$114,G$125,G$134,G$146,G$155,G$166,G$172,G$178,G$181,G$180,G$181,G$185,G$187,G$197,G$199,G$212,G$219,G$222)</f>
        <v>232497.52854999999</v>
      </c>
      <c r="H242" s="40">
        <f>(D242-G242)/G242</f>
        <v>-7.965159313948332E-2</v>
      </c>
      <c r="I242" s="29">
        <f>SUM(I$92,I$100,I$108,I$114,I$125,I$134,I$146,I$155,I$166,I$172,I$178,I$181,I$180,I$181,I$185,I$187,I$197,I$199,I$212,I$219,I$222)</f>
        <v>228362.41749999998</v>
      </c>
      <c r="J242" s="47">
        <f>I242-G242</f>
        <v>-4135.1110500000068</v>
      </c>
      <c r="L242" s="2"/>
    </row>
    <row r="243" spans="1:26" ht="15.75" hidden="1" customHeight="1" x14ac:dyDescent="0.35">
      <c r="A243" s="24" t="s">
        <v>239</v>
      </c>
      <c r="B243" s="25"/>
      <c r="C243" s="24"/>
      <c r="D243" s="29">
        <f>D241-D242</f>
        <v>71031.37</v>
      </c>
      <c r="E243" s="31"/>
      <c r="F243" s="32"/>
      <c r="G243" s="44"/>
      <c r="H243" s="32"/>
      <c r="I243" s="29">
        <f>I241-I242</f>
        <v>-7272.6274999999732</v>
      </c>
      <c r="J243" s="27"/>
      <c r="L243" s="2"/>
    </row>
    <row r="244" spans="1:26" ht="15.75" hidden="1" customHeight="1" x14ac:dyDescent="0.35">
      <c r="A244" s="24"/>
      <c r="B244" s="25"/>
      <c r="C244" s="24"/>
      <c r="D244" s="29"/>
      <c r="E244" s="31"/>
      <c r="F244" s="32"/>
      <c r="G244" s="44"/>
      <c r="H244" s="32"/>
      <c r="I244" s="27"/>
      <c r="J244" s="27"/>
      <c r="L244" s="2"/>
    </row>
    <row r="245" spans="1:26" ht="15.75" hidden="1" customHeight="1" x14ac:dyDescent="0.35">
      <c r="A245" s="24"/>
      <c r="B245" s="25"/>
      <c r="C245" s="24"/>
      <c r="D245" s="29"/>
      <c r="E245" s="27"/>
      <c r="F245" s="28"/>
      <c r="G245" s="27"/>
      <c r="H245" s="28"/>
      <c r="I245" s="27"/>
      <c r="J245" s="27"/>
      <c r="L245" s="2"/>
    </row>
    <row r="246" spans="1:26" ht="15.75" customHeight="1" x14ac:dyDescent="0.35">
      <c r="A246" s="36" t="s">
        <v>240</v>
      </c>
      <c r="B246" s="37">
        <f>SUM(B92,B100,B108,B114,B125,B134,B146,B155,B166,B172,B178,B180,B185,B187,B197,B199,B212,B219)</f>
        <v>223986.27584491891</v>
      </c>
      <c r="C246" s="25">
        <f>1*B246</f>
        <v>223986.27584491891</v>
      </c>
      <c r="D246" s="38">
        <f>SUM(D219,D212,D199,D197,D187,D185,D180,D178,D172,D166,D155,D146,D134,D125,D114,D108,D100,D92)</f>
        <v>213978.73</v>
      </c>
      <c r="E246" s="53">
        <f t="shared" ref="E246:E247" si="92">D246-C246</f>
        <v>-10007.545844918903</v>
      </c>
      <c r="F246" s="54">
        <f>E246/C246</f>
        <v>-4.4679281385292619E-2</v>
      </c>
      <c r="G246" s="29">
        <f>SUM(G$92,G$100,G$108,G$114,G$125,G$134,G$146,G$155,G$166,G$172,G$178,G$181,G$180,G$181,G$185,G$187,G$197,G$199,G$212,G$219,G$222)</f>
        <v>232497.52854999999</v>
      </c>
      <c r="H246" s="40">
        <f>(D246-G246)/G246</f>
        <v>-7.9651593139483196E-2</v>
      </c>
      <c r="I246" s="38">
        <f t="shared" ref="I246:J246" si="93">SUM(I219,I212,I199,I197,I187,I185,I180,I178,I172,I166,I155,I146,I134,I125,I114,I108,I100,I92)</f>
        <v>228362.41749999998</v>
      </c>
      <c r="J246" s="38">
        <f t="shared" si="93"/>
        <v>-4135.1110500000032</v>
      </c>
      <c r="K246" s="55">
        <f>J246/G246</f>
        <v>-1.7785612930120771E-2</v>
      </c>
      <c r="L246" s="56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</row>
    <row r="247" spans="1:26" ht="15.75" customHeight="1" x14ac:dyDescent="0.35">
      <c r="A247" s="24"/>
      <c r="B247" s="25"/>
      <c r="C247" s="24"/>
      <c r="D247" s="26"/>
      <c r="E247" s="31">
        <f t="shared" si="92"/>
        <v>0</v>
      </c>
      <c r="F247" s="32"/>
      <c r="G247" s="32"/>
      <c r="H247" s="32"/>
      <c r="I247" s="27"/>
      <c r="J247" s="27"/>
      <c r="L247" s="2"/>
    </row>
    <row r="248" spans="1:26" ht="15.75" hidden="1" customHeight="1" x14ac:dyDescent="0.35">
      <c r="A248" s="12" t="s">
        <v>241</v>
      </c>
      <c r="B248" s="13"/>
      <c r="C248" s="12"/>
      <c r="D248" s="14"/>
      <c r="E248" s="15"/>
      <c r="F248" s="16"/>
      <c r="G248" s="16"/>
      <c r="H248" s="18"/>
      <c r="I248" s="19"/>
      <c r="J248" s="19"/>
      <c r="K248" s="20"/>
      <c r="L248" s="21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5.75" hidden="1" customHeight="1" x14ac:dyDescent="0.35">
      <c r="A249" s="12" t="s">
        <v>242</v>
      </c>
      <c r="B249" s="13"/>
      <c r="C249" s="12"/>
      <c r="D249" s="14"/>
      <c r="E249" s="15"/>
      <c r="F249" s="16"/>
      <c r="G249" s="16"/>
      <c r="H249" s="18"/>
      <c r="I249" s="19"/>
      <c r="J249" s="19"/>
      <c r="K249" s="20"/>
      <c r="L249" s="21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5.75" hidden="1" customHeight="1" x14ac:dyDescent="0.35">
      <c r="A250" s="12" t="s">
        <v>243</v>
      </c>
      <c r="B250" s="13"/>
      <c r="C250" s="12"/>
      <c r="D250" s="14"/>
      <c r="E250" s="15"/>
      <c r="F250" s="16"/>
      <c r="G250" s="16"/>
      <c r="H250" s="18"/>
      <c r="I250" s="19"/>
      <c r="J250" s="19"/>
      <c r="K250" s="20"/>
      <c r="L250" s="21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5.75" hidden="1" customHeight="1" x14ac:dyDescent="0.35">
      <c r="A251" s="12" t="s">
        <v>244</v>
      </c>
      <c r="B251" s="13"/>
      <c r="C251" s="12"/>
      <c r="D251" s="14">
        <v>285</v>
      </c>
      <c r="E251" s="15"/>
      <c r="F251" s="16"/>
      <c r="G251" s="16"/>
      <c r="H251" s="18"/>
      <c r="I251" s="19"/>
      <c r="J251" s="19"/>
      <c r="K251" s="20"/>
      <c r="L251" s="21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5.75" hidden="1" customHeight="1" x14ac:dyDescent="0.35">
      <c r="A252" s="12" t="s">
        <v>245</v>
      </c>
      <c r="B252" s="13"/>
      <c r="C252" s="12"/>
      <c r="D252" s="22">
        <v>0</v>
      </c>
      <c r="E252" s="15"/>
      <c r="F252" s="16"/>
      <c r="G252" s="16"/>
      <c r="H252" s="18"/>
      <c r="I252" s="19"/>
      <c r="J252" s="19"/>
      <c r="K252" s="20"/>
      <c r="L252" s="21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5.75" hidden="1" customHeight="1" x14ac:dyDescent="0.35">
      <c r="A253" s="12" t="s">
        <v>246</v>
      </c>
      <c r="B253" s="13"/>
      <c r="C253" s="12"/>
      <c r="D253" s="22">
        <v>0</v>
      </c>
      <c r="E253" s="15"/>
      <c r="F253" s="16"/>
      <c r="G253" s="16"/>
      <c r="H253" s="18"/>
      <c r="I253" s="19"/>
      <c r="J253" s="19"/>
      <c r="K253" s="20"/>
      <c r="L253" s="21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5.75" hidden="1" customHeight="1" x14ac:dyDescent="0.35">
      <c r="A254" s="12" t="s">
        <v>247</v>
      </c>
      <c r="B254" s="13"/>
      <c r="C254" s="12"/>
      <c r="D254" s="22">
        <v>0</v>
      </c>
      <c r="E254" s="15"/>
      <c r="F254" s="16"/>
      <c r="G254" s="16"/>
      <c r="H254" s="18"/>
      <c r="I254" s="19"/>
      <c r="J254" s="19"/>
      <c r="K254" s="20"/>
      <c r="L254" s="21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5.75" hidden="1" customHeight="1" x14ac:dyDescent="0.35">
      <c r="A255" s="12" t="s">
        <v>248</v>
      </c>
      <c r="B255" s="13"/>
      <c r="C255" s="12"/>
      <c r="D255" s="22">
        <v>0</v>
      </c>
      <c r="E255" s="15"/>
      <c r="F255" s="16"/>
      <c r="G255" s="16"/>
      <c r="H255" s="18"/>
      <c r="I255" s="19"/>
      <c r="J255" s="19"/>
      <c r="K255" s="20"/>
      <c r="L255" s="21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5.75" hidden="1" customHeight="1" x14ac:dyDescent="0.35">
      <c r="A256" s="12" t="s">
        <v>249</v>
      </c>
      <c r="B256" s="13"/>
      <c r="C256" s="12"/>
      <c r="D256" s="14"/>
      <c r="E256" s="15"/>
      <c r="F256" s="16"/>
      <c r="G256" s="16"/>
      <c r="H256" s="18"/>
      <c r="I256" s="19"/>
      <c r="J256" s="19"/>
      <c r="K256" s="20"/>
      <c r="L256" s="21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5.75" hidden="1" customHeight="1" x14ac:dyDescent="0.35">
      <c r="A257" s="12" t="s">
        <v>250</v>
      </c>
      <c r="B257" s="13"/>
      <c r="C257" s="12"/>
      <c r="D257" s="14"/>
      <c r="E257" s="15"/>
      <c r="F257" s="16"/>
      <c r="G257" s="16"/>
      <c r="H257" s="18"/>
      <c r="I257" s="19"/>
      <c r="J257" s="19"/>
      <c r="K257" s="20"/>
      <c r="L257" s="21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5.75" hidden="1" customHeight="1" x14ac:dyDescent="0.35">
      <c r="A258" s="12" t="s">
        <v>251</v>
      </c>
      <c r="B258" s="13"/>
      <c r="C258" s="12"/>
      <c r="D258" s="14"/>
      <c r="E258" s="15"/>
      <c r="F258" s="16"/>
      <c r="G258" s="16"/>
      <c r="H258" s="18"/>
      <c r="I258" s="19"/>
      <c r="J258" s="19"/>
      <c r="K258" s="20"/>
      <c r="L258" s="21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5.75" hidden="1" customHeight="1" x14ac:dyDescent="0.35">
      <c r="A259" s="12" t="s">
        <v>252</v>
      </c>
      <c r="B259" s="13"/>
      <c r="C259" s="12"/>
      <c r="D259" s="14"/>
      <c r="E259" s="15"/>
      <c r="F259" s="16"/>
      <c r="G259" s="16"/>
      <c r="H259" s="18"/>
      <c r="I259" s="19"/>
      <c r="J259" s="19"/>
      <c r="K259" s="20"/>
      <c r="L259" s="21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5.75" hidden="1" customHeight="1" x14ac:dyDescent="0.35">
      <c r="A260" s="12" t="s">
        <v>253</v>
      </c>
      <c r="B260" s="13"/>
      <c r="C260" s="12"/>
      <c r="D260" s="14"/>
      <c r="E260" s="15"/>
      <c r="F260" s="16"/>
      <c r="G260" s="16"/>
      <c r="H260" s="18"/>
      <c r="I260" s="19"/>
      <c r="J260" s="19"/>
      <c r="K260" s="20"/>
      <c r="L260" s="21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5.75" hidden="1" customHeight="1" x14ac:dyDescent="0.35">
      <c r="A261" s="12" t="s">
        <v>254</v>
      </c>
      <c r="B261" s="13"/>
      <c r="C261" s="12"/>
      <c r="D261" s="14"/>
      <c r="E261" s="15"/>
      <c r="F261" s="16"/>
      <c r="G261" s="16"/>
      <c r="H261" s="18"/>
      <c r="I261" s="19"/>
      <c r="J261" s="19"/>
      <c r="K261" s="20"/>
      <c r="L261" s="21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5.75" hidden="1" customHeight="1" x14ac:dyDescent="0.35">
      <c r="A262" s="12" t="s">
        <v>255</v>
      </c>
      <c r="B262" s="13"/>
      <c r="C262" s="12"/>
      <c r="D262" s="14"/>
      <c r="E262" s="15"/>
      <c r="F262" s="16"/>
      <c r="G262" s="16"/>
      <c r="H262" s="18"/>
      <c r="I262" s="19"/>
      <c r="J262" s="19"/>
      <c r="K262" s="20"/>
      <c r="L262" s="21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5.75" hidden="1" customHeight="1" x14ac:dyDescent="0.35">
      <c r="A263" s="12" t="s">
        <v>256</v>
      </c>
      <c r="B263" s="13"/>
      <c r="C263" s="12"/>
      <c r="D263" s="14"/>
      <c r="E263" s="15"/>
      <c r="F263" s="16"/>
      <c r="G263" s="16"/>
      <c r="H263" s="18"/>
      <c r="I263" s="19"/>
      <c r="J263" s="19"/>
      <c r="K263" s="20"/>
      <c r="L263" s="21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5.75" hidden="1" customHeight="1" x14ac:dyDescent="0.35">
      <c r="A264" s="12" t="s">
        <v>257</v>
      </c>
      <c r="B264" s="13"/>
      <c r="C264" s="12"/>
      <c r="D264" s="14"/>
      <c r="E264" s="15"/>
      <c r="F264" s="16"/>
      <c r="G264" s="16"/>
      <c r="H264" s="18"/>
      <c r="I264" s="19"/>
      <c r="J264" s="19"/>
      <c r="K264" s="20"/>
      <c r="L264" s="21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5.75" hidden="1" customHeight="1" x14ac:dyDescent="0.35">
      <c r="A265" s="12" t="s">
        <v>258</v>
      </c>
      <c r="B265" s="13"/>
      <c r="C265" s="12"/>
      <c r="D265" s="14"/>
      <c r="E265" s="15"/>
      <c r="F265" s="16"/>
      <c r="G265" s="16"/>
      <c r="H265" s="18"/>
      <c r="I265" s="19"/>
      <c r="J265" s="19"/>
      <c r="K265" s="20"/>
      <c r="L265" s="21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5.75" hidden="1" customHeight="1" x14ac:dyDescent="0.35">
      <c r="A266" s="12" t="s">
        <v>259</v>
      </c>
      <c r="B266" s="13"/>
      <c r="C266" s="12"/>
      <c r="D266" s="14"/>
      <c r="E266" s="15"/>
      <c r="F266" s="16"/>
      <c r="G266" s="16"/>
      <c r="H266" s="18"/>
      <c r="I266" s="19"/>
      <c r="J266" s="19"/>
      <c r="K266" s="20"/>
      <c r="L266" s="21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5.75" hidden="1" customHeight="1" x14ac:dyDescent="0.35">
      <c r="A267" s="12" t="s">
        <v>260</v>
      </c>
      <c r="B267" s="13"/>
      <c r="C267" s="12"/>
      <c r="D267" s="14">
        <v>0</v>
      </c>
      <c r="E267" s="15"/>
      <c r="F267" s="16"/>
      <c r="G267" s="16"/>
      <c r="H267" s="18"/>
      <c r="I267" s="19"/>
      <c r="J267" s="19"/>
      <c r="K267" s="20"/>
      <c r="L267" s="21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5.75" hidden="1" customHeight="1" x14ac:dyDescent="0.35">
      <c r="A268" s="12" t="s">
        <v>261</v>
      </c>
      <c r="B268" s="13"/>
      <c r="C268" s="12"/>
      <c r="D268" s="14">
        <v>0</v>
      </c>
      <c r="E268" s="15"/>
      <c r="F268" s="16"/>
      <c r="G268" s="16"/>
      <c r="H268" s="18"/>
      <c r="I268" s="19"/>
      <c r="J268" s="19"/>
      <c r="K268" s="20"/>
      <c r="L268" s="21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5.75" hidden="1" customHeight="1" x14ac:dyDescent="0.35">
      <c r="A269" s="12" t="s">
        <v>262</v>
      </c>
      <c r="B269" s="13"/>
      <c r="C269" s="12"/>
      <c r="D269" s="14">
        <v>0</v>
      </c>
      <c r="E269" s="15"/>
      <c r="F269" s="16"/>
      <c r="G269" s="16"/>
      <c r="H269" s="18"/>
      <c r="I269" s="19"/>
      <c r="J269" s="19"/>
      <c r="K269" s="20"/>
      <c r="L269" s="21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5.75" hidden="1" customHeight="1" x14ac:dyDescent="0.35">
      <c r="A270" s="12" t="s">
        <v>263</v>
      </c>
      <c r="B270" s="13"/>
      <c r="C270" s="12"/>
      <c r="D270" s="14"/>
      <c r="E270" s="15"/>
      <c r="F270" s="16"/>
      <c r="G270" s="16"/>
      <c r="H270" s="18"/>
      <c r="I270" s="19"/>
      <c r="J270" s="19"/>
      <c r="K270" s="20"/>
      <c r="L270" s="21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5.75" hidden="1" customHeight="1" x14ac:dyDescent="0.35">
      <c r="A271" s="12" t="s">
        <v>264</v>
      </c>
      <c r="B271" s="13"/>
      <c r="C271" s="12"/>
      <c r="D271" s="23">
        <f>(((((((((((((((((((D251)+(D252))+(D253))+(D254))+(D255))+(D256))+(D257))+(D258))+(D259))+(D260))+(D261))+(D262))+(D263))+(D264))+(D265))+(D266))+(D267))+(D268))+(D269))+(D270)</f>
        <v>285</v>
      </c>
      <c r="E271" s="15"/>
      <c r="F271" s="16"/>
      <c r="G271" s="16"/>
      <c r="H271" s="18"/>
      <c r="I271" s="19"/>
      <c r="J271" s="19"/>
      <c r="K271" s="20"/>
      <c r="L271" s="21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5.75" hidden="1" customHeight="1" x14ac:dyDescent="0.35">
      <c r="A272" s="12" t="s">
        <v>265</v>
      </c>
      <c r="B272" s="13"/>
      <c r="C272" s="12"/>
      <c r="D272" s="22">
        <f>2385</f>
        <v>2385</v>
      </c>
      <c r="E272" s="15"/>
      <c r="F272" s="16"/>
      <c r="G272" s="16"/>
      <c r="H272" s="18"/>
      <c r="I272" s="19"/>
      <c r="J272" s="19"/>
      <c r="K272" s="20"/>
      <c r="L272" s="21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5.75" hidden="1" customHeight="1" x14ac:dyDescent="0.35">
      <c r="A273" s="12" t="s">
        <v>227</v>
      </c>
      <c r="B273" s="13"/>
      <c r="C273" s="12"/>
      <c r="D273" s="14"/>
      <c r="E273" s="15"/>
      <c r="F273" s="16"/>
      <c r="G273" s="16"/>
      <c r="H273" s="18"/>
      <c r="I273" s="19"/>
      <c r="J273" s="19"/>
      <c r="K273" s="20"/>
      <c r="L273" s="21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5.75" hidden="1" customHeight="1" x14ac:dyDescent="0.35">
      <c r="A274" s="12" t="s">
        <v>266</v>
      </c>
      <c r="B274" s="13"/>
      <c r="C274" s="12"/>
      <c r="D274" s="14"/>
      <c r="E274" s="15"/>
      <c r="F274" s="16"/>
      <c r="G274" s="16"/>
      <c r="H274" s="18"/>
      <c r="I274" s="19"/>
      <c r="J274" s="19"/>
      <c r="K274" s="20"/>
      <c r="L274" s="21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5.75" hidden="1" customHeight="1" x14ac:dyDescent="0.35">
      <c r="A275" s="12" t="s">
        <v>267</v>
      </c>
      <c r="B275" s="13"/>
      <c r="C275" s="12"/>
      <c r="D275" s="14"/>
      <c r="E275" s="15"/>
      <c r="F275" s="16"/>
      <c r="G275" s="16"/>
      <c r="H275" s="18"/>
      <c r="I275" s="19"/>
      <c r="J275" s="19"/>
      <c r="K275" s="20"/>
      <c r="L275" s="21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5.75" hidden="1" customHeight="1" x14ac:dyDescent="0.35">
      <c r="A276" s="12" t="s">
        <v>268</v>
      </c>
      <c r="B276" s="13"/>
      <c r="C276" s="12"/>
      <c r="D276" s="22">
        <v>365</v>
      </c>
      <c r="E276" s="15"/>
      <c r="F276" s="16"/>
      <c r="G276" s="16"/>
      <c r="H276" s="18"/>
      <c r="I276" s="19"/>
      <c r="J276" s="19"/>
      <c r="K276" s="20"/>
      <c r="L276" s="21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5.75" hidden="1" customHeight="1" x14ac:dyDescent="0.35">
      <c r="A277" s="12" t="s">
        <v>269</v>
      </c>
      <c r="B277" s="13"/>
      <c r="C277" s="12"/>
      <c r="D277" s="23">
        <f>((((D272)+(D273))+(D274))+(D275))+(D276)</f>
        <v>2750</v>
      </c>
      <c r="E277" s="15"/>
      <c r="F277" s="16"/>
      <c r="G277" s="16"/>
      <c r="H277" s="18"/>
      <c r="I277" s="19"/>
      <c r="J277" s="19"/>
      <c r="K277" s="20"/>
      <c r="L277" s="21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5.75" hidden="1" customHeight="1" x14ac:dyDescent="0.35">
      <c r="A278" s="12" t="s">
        <v>270</v>
      </c>
      <c r="B278" s="13"/>
      <c r="C278" s="12"/>
      <c r="D278" s="14">
        <v>0</v>
      </c>
      <c r="E278" s="15"/>
      <c r="F278" s="16"/>
      <c r="G278" s="16"/>
      <c r="H278" s="18"/>
      <c r="I278" s="19"/>
      <c r="J278" s="19"/>
      <c r="K278" s="20"/>
      <c r="L278" s="21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5.75" hidden="1" customHeight="1" x14ac:dyDescent="0.35">
      <c r="A279" s="12" t="s">
        <v>271</v>
      </c>
      <c r="B279" s="13"/>
      <c r="C279" s="12"/>
      <c r="D279" s="14"/>
      <c r="E279" s="15"/>
      <c r="F279" s="16"/>
      <c r="G279" s="16"/>
      <c r="H279" s="18"/>
      <c r="I279" s="19"/>
      <c r="J279" s="19"/>
      <c r="K279" s="20"/>
      <c r="L279" s="21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5.75" hidden="1" customHeight="1" x14ac:dyDescent="0.35">
      <c r="A280" s="12" t="s">
        <v>272</v>
      </c>
      <c r="B280" s="13"/>
      <c r="C280" s="12"/>
      <c r="D280" s="14"/>
      <c r="E280" s="15"/>
      <c r="F280" s="16"/>
      <c r="G280" s="16"/>
      <c r="H280" s="18"/>
      <c r="I280" s="19"/>
      <c r="J280" s="19"/>
      <c r="K280" s="20"/>
      <c r="L280" s="21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5.75" hidden="1" customHeight="1" x14ac:dyDescent="0.35">
      <c r="A281" s="12" t="s">
        <v>273</v>
      </c>
      <c r="B281" s="13"/>
      <c r="C281" s="12"/>
      <c r="D281" s="14"/>
      <c r="E281" s="15"/>
      <c r="F281" s="16"/>
      <c r="G281" s="16"/>
      <c r="H281" s="18"/>
      <c r="I281" s="19"/>
      <c r="J281" s="19"/>
      <c r="K281" s="20"/>
      <c r="L281" s="21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5.75" hidden="1" customHeight="1" x14ac:dyDescent="0.35">
      <c r="A282" s="12" t="s">
        <v>274</v>
      </c>
      <c r="B282" s="13"/>
      <c r="C282" s="12"/>
      <c r="D282" s="14"/>
      <c r="E282" s="15"/>
      <c r="F282" s="16"/>
      <c r="G282" s="16"/>
      <c r="H282" s="18"/>
      <c r="I282" s="19"/>
      <c r="J282" s="19"/>
      <c r="K282" s="20"/>
      <c r="L282" s="21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5.75" hidden="1" customHeight="1" x14ac:dyDescent="0.35">
      <c r="A283" s="12" t="s">
        <v>275</v>
      </c>
      <c r="B283" s="13"/>
      <c r="C283" s="12"/>
      <c r="D283" s="23">
        <f>((((((((((D246)+(D248))+(D249))+(D250))+(D271))+(D277))+(D278))+(D279))+(D280))+(D281))+(D282)</f>
        <v>217013.73</v>
      </c>
      <c r="E283" s="15"/>
      <c r="F283" s="16"/>
      <c r="G283" s="16"/>
      <c r="H283" s="18"/>
      <c r="I283" s="19"/>
      <c r="J283" s="19"/>
      <c r="K283" s="20"/>
      <c r="L283" s="21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5.75" hidden="1" customHeight="1" x14ac:dyDescent="0.35">
      <c r="A284" s="12" t="s">
        <v>276</v>
      </c>
      <c r="B284" s="13"/>
      <c r="C284" s="12"/>
      <c r="D284" s="23">
        <f>(D79)-(D283)</f>
        <v>119859.55999999997</v>
      </c>
      <c r="E284" s="15"/>
      <c r="F284" s="16"/>
      <c r="G284" s="16"/>
      <c r="H284" s="18"/>
      <c r="I284" s="19"/>
      <c r="J284" s="19"/>
      <c r="K284" s="20"/>
      <c r="L284" s="21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5.75" hidden="1" customHeight="1" x14ac:dyDescent="0.35">
      <c r="A285" s="12" t="s">
        <v>277</v>
      </c>
      <c r="B285" s="13"/>
      <c r="C285" s="12"/>
      <c r="D285" s="14"/>
      <c r="E285" s="15"/>
      <c r="F285" s="16"/>
      <c r="G285" s="16"/>
      <c r="H285" s="18"/>
      <c r="I285" s="19"/>
      <c r="J285" s="19"/>
      <c r="K285" s="20"/>
      <c r="L285" s="21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5.75" hidden="1" customHeight="1" x14ac:dyDescent="0.35">
      <c r="A286" s="12" t="s">
        <v>278</v>
      </c>
      <c r="B286" s="13"/>
      <c r="C286" s="12"/>
      <c r="D286" s="14"/>
      <c r="E286" s="15"/>
      <c r="F286" s="16"/>
      <c r="G286" s="16"/>
      <c r="H286" s="18"/>
      <c r="I286" s="19"/>
      <c r="J286" s="19"/>
      <c r="K286" s="20"/>
      <c r="L286" s="21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5.75" hidden="1" customHeight="1" x14ac:dyDescent="0.35">
      <c r="A287" s="12" t="s">
        <v>279</v>
      </c>
      <c r="B287" s="13"/>
      <c r="C287" s="12"/>
      <c r="D287" s="14"/>
      <c r="E287" s="15"/>
      <c r="F287" s="16"/>
      <c r="G287" s="16"/>
      <c r="H287" s="18"/>
      <c r="I287" s="19"/>
      <c r="J287" s="19"/>
      <c r="K287" s="20"/>
      <c r="L287" s="21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5.75" hidden="1" customHeight="1" x14ac:dyDescent="0.35">
      <c r="A288" s="12" t="s">
        <v>280</v>
      </c>
      <c r="B288" s="13"/>
      <c r="C288" s="12"/>
      <c r="D288" s="23">
        <f>(D286)+(D287)</f>
        <v>0</v>
      </c>
      <c r="E288" s="15"/>
      <c r="F288" s="16"/>
      <c r="G288" s="16"/>
      <c r="H288" s="18"/>
      <c r="I288" s="19"/>
      <c r="J288" s="19"/>
      <c r="K288" s="20"/>
      <c r="L288" s="21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5.75" hidden="1" customHeight="1" x14ac:dyDescent="0.35">
      <c r="A289" s="12" t="s">
        <v>281</v>
      </c>
      <c r="B289" s="13"/>
      <c r="C289" s="12"/>
      <c r="D289" s="23">
        <f>(0)-(D288)</f>
        <v>0</v>
      </c>
      <c r="E289" s="15"/>
      <c r="F289" s="16"/>
      <c r="G289" s="16"/>
      <c r="H289" s="18"/>
      <c r="I289" s="19"/>
      <c r="J289" s="19"/>
      <c r="K289" s="20"/>
      <c r="L289" s="21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5.75" hidden="1" customHeight="1" x14ac:dyDescent="0.35">
      <c r="A290" s="12" t="s">
        <v>282</v>
      </c>
      <c r="B290" s="13"/>
      <c r="C290" s="12"/>
      <c r="D290" s="23">
        <f>(D284)+(D289)</f>
        <v>119859.55999999997</v>
      </c>
      <c r="E290" s="15"/>
      <c r="F290" s="16"/>
      <c r="G290" s="16"/>
      <c r="H290" s="18"/>
      <c r="I290" s="19"/>
      <c r="J290" s="19"/>
      <c r="K290" s="20"/>
      <c r="L290" s="21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5.75" customHeight="1" x14ac:dyDescent="0.35">
      <c r="A291" s="24"/>
      <c r="B291" s="25"/>
      <c r="C291" s="24"/>
      <c r="D291" s="29"/>
      <c r="E291" s="27"/>
      <c r="F291" s="28"/>
      <c r="G291" s="28"/>
      <c r="H291" s="28"/>
      <c r="I291" s="27"/>
      <c r="J291" s="27"/>
      <c r="L291" s="2"/>
    </row>
    <row r="292" spans="1:26" ht="15.75" customHeight="1" x14ac:dyDescent="0.35">
      <c r="A292" s="27"/>
      <c r="B292" s="47"/>
      <c r="C292" s="27"/>
      <c r="D292" s="27"/>
      <c r="E292" s="27"/>
      <c r="F292" s="28"/>
      <c r="G292" s="28"/>
      <c r="H292" s="28"/>
      <c r="I292" s="27"/>
      <c r="J292" s="27"/>
      <c r="L292" s="2"/>
    </row>
    <row r="293" spans="1:26" ht="15.75" customHeight="1" x14ac:dyDescent="0.35">
      <c r="A293" s="27"/>
      <c r="B293" s="47"/>
      <c r="C293" s="27"/>
      <c r="D293" s="27"/>
      <c r="E293" s="27"/>
      <c r="F293" s="28"/>
      <c r="G293" s="28"/>
      <c r="H293" s="28"/>
      <c r="I293" s="27"/>
      <c r="J293" s="27"/>
      <c r="L293" s="2"/>
    </row>
    <row r="294" spans="1:26" ht="15.75" customHeight="1" x14ac:dyDescent="0.35">
      <c r="A294" s="82"/>
      <c r="B294" s="77"/>
      <c r="C294" s="77"/>
      <c r="D294" s="77"/>
      <c r="E294" s="27"/>
      <c r="F294" s="28"/>
      <c r="G294" s="28"/>
      <c r="H294" s="28"/>
      <c r="I294" s="27"/>
      <c r="J294" s="27"/>
      <c r="L294" s="2"/>
    </row>
    <row r="295" spans="1:26" ht="15.75" customHeight="1" x14ac:dyDescent="0.35">
      <c r="A295" s="27"/>
      <c r="B295" s="47"/>
      <c r="C295" s="27"/>
      <c r="D295" s="27"/>
      <c r="E295" s="27"/>
      <c r="F295" s="28"/>
      <c r="G295" s="28"/>
      <c r="H295" s="28"/>
      <c r="I295" s="27"/>
      <c r="J295" s="27"/>
      <c r="L295" s="2"/>
    </row>
    <row r="296" spans="1:26" ht="15.75" customHeight="1" x14ac:dyDescent="0.35">
      <c r="A296" s="27"/>
      <c r="B296" s="47"/>
      <c r="C296" s="27"/>
      <c r="D296" s="27"/>
      <c r="E296" s="27"/>
      <c r="F296" s="28"/>
      <c r="G296" s="28"/>
      <c r="H296" s="28"/>
      <c r="I296" s="27"/>
      <c r="J296" s="27"/>
      <c r="L296" s="2"/>
    </row>
    <row r="297" spans="1:26" ht="15.75" customHeight="1" x14ac:dyDescent="0.35">
      <c r="A297" s="27"/>
      <c r="B297" s="47"/>
      <c r="C297" s="27"/>
      <c r="D297" s="27"/>
      <c r="E297" s="27"/>
      <c r="F297" s="28"/>
      <c r="G297" s="28"/>
      <c r="H297" s="28"/>
      <c r="I297" s="27"/>
      <c r="J297" s="27"/>
      <c r="L297" s="2"/>
    </row>
    <row r="298" spans="1:26" ht="15.75" customHeight="1" x14ac:dyDescent="0.35">
      <c r="A298" s="27"/>
      <c r="B298" s="47"/>
      <c r="C298" s="27"/>
      <c r="D298" s="27"/>
      <c r="E298" s="27"/>
      <c r="F298" s="28"/>
      <c r="G298" s="28"/>
      <c r="H298" s="28"/>
      <c r="I298" s="27"/>
      <c r="J298" s="27"/>
      <c r="L298" s="2"/>
    </row>
    <row r="299" spans="1:26" ht="15.75" customHeight="1" x14ac:dyDescent="0.35">
      <c r="A299" s="27"/>
      <c r="B299" s="47"/>
      <c r="C299" s="27"/>
      <c r="D299" s="27"/>
      <c r="E299" s="27"/>
      <c r="F299" s="28"/>
      <c r="G299" s="28"/>
      <c r="H299" s="28"/>
      <c r="I299" s="27"/>
      <c r="J299" s="27"/>
      <c r="L299" s="2"/>
    </row>
    <row r="300" spans="1:26" ht="15.75" customHeight="1" x14ac:dyDescent="0.35">
      <c r="A300" s="27"/>
      <c r="B300" s="47"/>
      <c r="C300" s="27"/>
      <c r="D300" s="27"/>
      <c r="E300" s="27"/>
      <c r="F300" s="28"/>
      <c r="G300" s="28"/>
      <c r="H300" s="28"/>
      <c r="I300" s="27"/>
      <c r="J300" s="27"/>
      <c r="L300" s="2"/>
    </row>
    <row r="301" spans="1:26" ht="15.75" customHeight="1" x14ac:dyDescent="0.35">
      <c r="A301" s="27"/>
      <c r="B301" s="47"/>
      <c r="C301" s="27"/>
      <c r="D301" s="27"/>
      <c r="E301" s="27"/>
      <c r="F301" s="28"/>
      <c r="G301" s="28"/>
      <c r="H301" s="28"/>
      <c r="I301" s="27"/>
      <c r="J301" s="27"/>
      <c r="L301" s="2"/>
    </row>
    <row r="302" spans="1:26" ht="15.75" customHeight="1" x14ac:dyDescent="0.35">
      <c r="A302" s="27"/>
      <c r="B302" s="47"/>
      <c r="C302" s="27"/>
      <c r="D302" s="27"/>
      <c r="E302" s="27"/>
      <c r="F302" s="28"/>
      <c r="G302" s="28"/>
      <c r="H302" s="28"/>
      <c r="I302" s="27"/>
      <c r="J302" s="27"/>
      <c r="L302" s="2"/>
    </row>
    <row r="303" spans="1:26" ht="15.75" customHeight="1" x14ac:dyDescent="0.35">
      <c r="A303" s="27"/>
      <c r="B303" s="47"/>
      <c r="C303" s="27"/>
      <c r="D303" s="27"/>
      <c r="E303" s="27"/>
      <c r="F303" s="28"/>
      <c r="G303" s="28"/>
      <c r="H303" s="28"/>
      <c r="I303" s="27"/>
      <c r="J303" s="27"/>
      <c r="L303" s="2"/>
    </row>
    <row r="304" spans="1:26" ht="15.75" customHeight="1" x14ac:dyDescent="0.35">
      <c r="A304" s="27"/>
      <c r="B304" s="47"/>
      <c r="C304" s="27"/>
      <c r="D304" s="27"/>
      <c r="E304" s="27"/>
      <c r="F304" s="28"/>
      <c r="G304" s="28"/>
      <c r="H304" s="28"/>
      <c r="I304" s="27"/>
      <c r="J304" s="27"/>
      <c r="L304" s="2"/>
    </row>
    <row r="305" spans="1:12" ht="15.75" customHeight="1" x14ac:dyDescent="0.35">
      <c r="A305" s="27"/>
      <c r="B305" s="47"/>
      <c r="C305" s="27"/>
      <c r="D305" s="27"/>
      <c r="E305" s="27"/>
      <c r="F305" s="28"/>
      <c r="G305" s="28"/>
      <c r="H305" s="28"/>
      <c r="I305" s="27"/>
      <c r="J305" s="27"/>
      <c r="L305" s="2"/>
    </row>
    <row r="306" spans="1:12" ht="15.75" customHeight="1" x14ac:dyDescent="0.35">
      <c r="A306" s="27"/>
      <c r="B306" s="47"/>
      <c r="C306" s="27"/>
      <c r="D306" s="27"/>
      <c r="E306" s="27"/>
      <c r="F306" s="28"/>
      <c r="G306" s="28"/>
      <c r="H306" s="28"/>
      <c r="I306" s="27"/>
      <c r="J306" s="27"/>
      <c r="L306" s="2"/>
    </row>
    <row r="307" spans="1:12" ht="15.75" customHeight="1" x14ac:dyDescent="0.35">
      <c r="B307" s="52"/>
      <c r="F307" s="1"/>
      <c r="G307" s="1"/>
      <c r="H307" s="1"/>
      <c r="L307" s="2"/>
    </row>
    <row r="308" spans="1:12" ht="15.75" customHeight="1" x14ac:dyDescent="0.35">
      <c r="B308" s="52"/>
      <c r="F308" s="1"/>
      <c r="G308" s="1"/>
      <c r="H308" s="1"/>
      <c r="L308" s="2"/>
    </row>
    <row r="309" spans="1:12" ht="15.75" customHeight="1" x14ac:dyDescent="0.35">
      <c r="B309" s="52"/>
      <c r="F309" s="1"/>
      <c r="G309" s="1"/>
      <c r="H309" s="1"/>
      <c r="L309" s="2"/>
    </row>
    <row r="310" spans="1:12" ht="15.75" customHeight="1" x14ac:dyDescent="0.35">
      <c r="B310" s="52"/>
      <c r="F310" s="1"/>
      <c r="G310" s="1"/>
      <c r="H310" s="1"/>
      <c r="L310" s="2"/>
    </row>
    <row r="311" spans="1:12" ht="15.75" customHeight="1" x14ac:dyDescent="0.35">
      <c r="B311" s="52"/>
      <c r="F311" s="1"/>
      <c r="G311" s="1"/>
      <c r="H311" s="1"/>
      <c r="L311" s="2"/>
    </row>
    <row r="312" spans="1:12" ht="15.75" customHeight="1" x14ac:dyDescent="0.35">
      <c r="B312" s="52"/>
      <c r="F312" s="1"/>
      <c r="G312" s="1"/>
      <c r="H312" s="1"/>
      <c r="L312" s="2"/>
    </row>
    <row r="313" spans="1:12" ht="15.75" customHeight="1" x14ac:dyDescent="0.35">
      <c r="B313" s="52"/>
      <c r="F313" s="1"/>
      <c r="G313" s="1"/>
      <c r="H313" s="1"/>
      <c r="L313" s="2"/>
    </row>
    <row r="314" spans="1:12" ht="15.75" customHeight="1" x14ac:dyDescent="0.35">
      <c r="B314" s="52"/>
      <c r="F314" s="1"/>
      <c r="G314" s="1"/>
      <c r="H314" s="1"/>
      <c r="L314" s="2"/>
    </row>
    <row r="315" spans="1:12" ht="15.75" customHeight="1" x14ac:dyDescent="0.35">
      <c r="B315" s="52"/>
      <c r="F315" s="1"/>
      <c r="G315" s="1"/>
      <c r="H315" s="1"/>
      <c r="L315" s="2"/>
    </row>
    <row r="316" spans="1:12" ht="15.75" customHeight="1" x14ac:dyDescent="0.35">
      <c r="B316" s="52"/>
      <c r="F316" s="1"/>
      <c r="G316" s="1"/>
      <c r="H316" s="1"/>
      <c r="L316" s="2"/>
    </row>
    <row r="317" spans="1:12" ht="15.75" customHeight="1" x14ac:dyDescent="0.35">
      <c r="B317" s="52"/>
      <c r="F317" s="1"/>
      <c r="G317" s="1"/>
      <c r="H317" s="1"/>
      <c r="L317" s="2"/>
    </row>
    <row r="318" spans="1:12" ht="15.75" customHeight="1" x14ac:dyDescent="0.35">
      <c r="B318" s="52"/>
      <c r="F318" s="1"/>
      <c r="G318" s="1"/>
      <c r="H318" s="1"/>
      <c r="L318" s="2"/>
    </row>
    <row r="319" spans="1:12" ht="15.75" customHeight="1" x14ac:dyDescent="0.35">
      <c r="B319" s="52"/>
      <c r="F319" s="1"/>
      <c r="G319" s="1"/>
      <c r="H319" s="1"/>
      <c r="L319" s="2"/>
    </row>
    <row r="320" spans="1:12" ht="15.75" customHeight="1" x14ac:dyDescent="0.35">
      <c r="B320" s="52"/>
      <c r="F320" s="1"/>
      <c r="G320" s="1"/>
      <c r="H320" s="1"/>
      <c r="L320" s="2"/>
    </row>
    <row r="321" spans="2:12" ht="15.75" customHeight="1" x14ac:dyDescent="0.35">
      <c r="B321" s="52"/>
      <c r="F321" s="1"/>
      <c r="G321" s="1"/>
      <c r="H321" s="1"/>
      <c r="L321" s="2"/>
    </row>
    <row r="322" spans="2:12" ht="15.75" customHeight="1" x14ac:dyDescent="0.35">
      <c r="B322" s="52"/>
      <c r="F322" s="1"/>
      <c r="G322" s="1"/>
      <c r="H322" s="1"/>
      <c r="L322" s="2"/>
    </row>
    <row r="323" spans="2:12" ht="15.75" customHeight="1" x14ac:dyDescent="0.35">
      <c r="B323" s="52"/>
      <c r="F323" s="1"/>
      <c r="G323" s="1"/>
      <c r="H323" s="1"/>
      <c r="L323" s="2"/>
    </row>
    <row r="324" spans="2:12" ht="15.75" customHeight="1" x14ac:dyDescent="0.35">
      <c r="B324" s="52"/>
      <c r="F324" s="1"/>
      <c r="G324" s="1"/>
      <c r="H324" s="1"/>
      <c r="L324" s="2"/>
    </row>
    <row r="325" spans="2:12" ht="15.75" customHeight="1" x14ac:dyDescent="0.35">
      <c r="B325" s="52"/>
      <c r="F325" s="1"/>
      <c r="G325" s="1"/>
      <c r="H325" s="1"/>
      <c r="L325" s="2"/>
    </row>
    <row r="326" spans="2:12" ht="15.75" customHeight="1" x14ac:dyDescent="0.35">
      <c r="B326" s="52"/>
      <c r="F326" s="1"/>
      <c r="G326" s="1"/>
      <c r="H326" s="1"/>
      <c r="L326" s="2"/>
    </row>
    <row r="327" spans="2:12" ht="15.75" customHeight="1" x14ac:dyDescent="0.35">
      <c r="B327" s="52"/>
      <c r="F327" s="1"/>
      <c r="G327" s="1"/>
      <c r="H327" s="1"/>
      <c r="L327" s="2"/>
    </row>
    <row r="328" spans="2:12" ht="15.75" customHeight="1" x14ac:dyDescent="0.35">
      <c r="B328" s="52"/>
      <c r="F328" s="1"/>
      <c r="G328" s="1"/>
      <c r="H328" s="1"/>
      <c r="L328" s="2"/>
    </row>
    <row r="329" spans="2:12" ht="15.75" customHeight="1" x14ac:dyDescent="0.35">
      <c r="B329" s="52"/>
      <c r="F329" s="1"/>
      <c r="G329" s="1"/>
      <c r="H329" s="1"/>
      <c r="L329" s="2"/>
    </row>
    <row r="330" spans="2:12" ht="15.75" customHeight="1" x14ac:dyDescent="0.35">
      <c r="B330" s="52"/>
      <c r="F330" s="1"/>
      <c r="G330" s="1"/>
      <c r="H330" s="1"/>
      <c r="L330" s="2"/>
    </row>
    <row r="331" spans="2:12" ht="15.75" customHeight="1" x14ac:dyDescent="0.35">
      <c r="B331" s="52"/>
      <c r="F331" s="1"/>
      <c r="G331" s="1"/>
      <c r="H331" s="1"/>
      <c r="L331" s="2"/>
    </row>
    <row r="332" spans="2:12" ht="15.75" customHeight="1" x14ac:dyDescent="0.35">
      <c r="B332" s="52"/>
      <c r="F332" s="1"/>
      <c r="G332" s="1"/>
      <c r="H332" s="1"/>
      <c r="L332" s="2"/>
    </row>
    <row r="333" spans="2:12" ht="15.75" customHeight="1" x14ac:dyDescent="0.35">
      <c r="B333" s="52"/>
      <c r="F333" s="1"/>
      <c r="G333" s="1"/>
      <c r="H333" s="1"/>
      <c r="L333" s="2"/>
    </row>
    <row r="334" spans="2:12" ht="15.75" customHeight="1" x14ac:dyDescent="0.35">
      <c r="B334" s="52"/>
      <c r="F334" s="1"/>
      <c r="G334" s="1"/>
      <c r="H334" s="1"/>
      <c r="L334" s="2"/>
    </row>
    <row r="335" spans="2:12" ht="15.75" customHeight="1" x14ac:dyDescent="0.35">
      <c r="B335" s="52"/>
      <c r="F335" s="1"/>
      <c r="G335" s="1"/>
      <c r="H335" s="1"/>
      <c r="L335" s="2"/>
    </row>
    <row r="336" spans="2:12" ht="15.75" customHeight="1" x14ac:dyDescent="0.35">
      <c r="B336" s="52"/>
      <c r="F336" s="1"/>
      <c r="G336" s="1"/>
      <c r="H336" s="1"/>
      <c r="L336" s="2"/>
    </row>
    <row r="337" spans="2:12" ht="15.75" customHeight="1" x14ac:dyDescent="0.35">
      <c r="B337" s="52"/>
      <c r="F337" s="1"/>
      <c r="G337" s="1"/>
      <c r="H337" s="1"/>
      <c r="L337" s="2"/>
    </row>
    <row r="338" spans="2:12" ht="15.75" customHeight="1" x14ac:dyDescent="0.35">
      <c r="B338" s="52"/>
      <c r="F338" s="1"/>
      <c r="G338" s="1"/>
      <c r="H338" s="1"/>
      <c r="L338" s="2"/>
    </row>
    <row r="339" spans="2:12" ht="15.75" customHeight="1" x14ac:dyDescent="0.35">
      <c r="B339" s="52"/>
      <c r="F339" s="1"/>
      <c r="G339" s="1"/>
      <c r="H339" s="1"/>
      <c r="L339" s="2"/>
    </row>
    <row r="340" spans="2:12" ht="15.75" customHeight="1" x14ac:dyDescent="0.35">
      <c r="B340" s="52"/>
      <c r="F340" s="1"/>
      <c r="G340" s="1"/>
      <c r="H340" s="1"/>
      <c r="L340" s="2"/>
    </row>
    <row r="341" spans="2:12" ht="15.75" customHeight="1" x14ac:dyDescent="0.35">
      <c r="B341" s="52"/>
      <c r="F341" s="1"/>
      <c r="G341" s="1"/>
      <c r="H341" s="1"/>
      <c r="L341" s="2"/>
    </row>
    <row r="342" spans="2:12" ht="15.75" customHeight="1" x14ac:dyDescent="0.35">
      <c r="B342" s="52"/>
      <c r="F342" s="1"/>
      <c r="G342" s="1"/>
      <c r="H342" s="1"/>
      <c r="L342" s="2"/>
    </row>
    <row r="343" spans="2:12" ht="15.75" customHeight="1" x14ac:dyDescent="0.35">
      <c r="B343" s="52"/>
      <c r="F343" s="1"/>
      <c r="G343" s="1"/>
      <c r="H343" s="1"/>
      <c r="L343" s="2"/>
    </row>
    <row r="344" spans="2:12" ht="15.75" customHeight="1" x14ac:dyDescent="0.35">
      <c r="B344" s="52"/>
      <c r="F344" s="1"/>
      <c r="G344" s="1"/>
      <c r="H344" s="1"/>
      <c r="L344" s="2"/>
    </row>
    <row r="345" spans="2:12" ht="15.75" customHeight="1" x14ac:dyDescent="0.35">
      <c r="B345" s="52"/>
      <c r="F345" s="1"/>
      <c r="G345" s="1"/>
      <c r="H345" s="1"/>
      <c r="L345" s="2"/>
    </row>
    <row r="346" spans="2:12" ht="15.75" customHeight="1" x14ac:dyDescent="0.35">
      <c r="B346" s="52"/>
      <c r="F346" s="1"/>
      <c r="G346" s="1"/>
      <c r="H346" s="1"/>
      <c r="L346" s="2"/>
    </row>
    <row r="347" spans="2:12" ht="15.75" customHeight="1" x14ac:dyDescent="0.35">
      <c r="B347" s="52"/>
      <c r="F347" s="1"/>
      <c r="G347" s="1"/>
      <c r="H347" s="1"/>
      <c r="L347" s="2"/>
    </row>
    <row r="348" spans="2:12" ht="15.75" customHeight="1" x14ac:dyDescent="0.35">
      <c r="B348" s="52"/>
      <c r="F348" s="1"/>
      <c r="G348" s="1"/>
      <c r="H348" s="1"/>
      <c r="L348" s="2"/>
    </row>
    <row r="349" spans="2:12" ht="15.75" customHeight="1" x14ac:dyDescent="0.35">
      <c r="B349" s="52"/>
      <c r="F349" s="1"/>
      <c r="G349" s="1"/>
      <c r="H349" s="1"/>
      <c r="L349" s="2"/>
    </row>
    <row r="350" spans="2:12" ht="15.75" customHeight="1" x14ac:dyDescent="0.35">
      <c r="B350" s="52"/>
      <c r="F350" s="1"/>
      <c r="G350" s="1"/>
      <c r="H350" s="1"/>
      <c r="L350" s="2"/>
    </row>
    <row r="351" spans="2:12" ht="15.75" customHeight="1" x14ac:dyDescent="0.35">
      <c r="B351" s="52"/>
      <c r="F351" s="1"/>
      <c r="G351" s="1"/>
      <c r="H351" s="1"/>
      <c r="L351" s="2"/>
    </row>
    <row r="352" spans="2:12" ht="15.75" customHeight="1" x14ac:dyDescent="0.35">
      <c r="B352" s="52"/>
      <c r="F352" s="1"/>
      <c r="G352" s="1"/>
      <c r="H352" s="1"/>
      <c r="L352" s="2"/>
    </row>
    <row r="353" spans="2:12" ht="15.75" customHeight="1" x14ac:dyDescent="0.35">
      <c r="B353" s="52"/>
      <c r="F353" s="1"/>
      <c r="G353" s="1"/>
      <c r="H353" s="1"/>
      <c r="L353" s="2"/>
    </row>
    <row r="354" spans="2:12" ht="15.75" customHeight="1" x14ac:dyDescent="0.35">
      <c r="B354" s="52"/>
      <c r="F354" s="1"/>
      <c r="G354" s="1"/>
      <c r="H354" s="1"/>
      <c r="L354" s="2"/>
    </row>
    <row r="355" spans="2:12" ht="15.75" customHeight="1" x14ac:dyDescent="0.35">
      <c r="B355" s="52"/>
      <c r="F355" s="1"/>
      <c r="G355" s="1"/>
      <c r="H355" s="1"/>
      <c r="L355" s="2"/>
    </row>
    <row r="356" spans="2:12" ht="15.75" customHeight="1" x14ac:dyDescent="0.35">
      <c r="B356" s="52"/>
      <c r="F356" s="1"/>
      <c r="G356" s="1"/>
      <c r="H356" s="1"/>
      <c r="L356" s="2"/>
    </row>
    <row r="357" spans="2:12" ht="15.75" customHeight="1" x14ac:dyDescent="0.35">
      <c r="B357" s="52"/>
      <c r="F357" s="1"/>
      <c r="G357" s="1"/>
      <c r="H357" s="1"/>
      <c r="L357" s="2"/>
    </row>
    <row r="358" spans="2:12" ht="15.75" customHeight="1" x14ac:dyDescent="0.35">
      <c r="B358" s="52"/>
      <c r="F358" s="1"/>
      <c r="G358" s="1"/>
      <c r="H358" s="1"/>
      <c r="L358" s="2"/>
    </row>
    <row r="359" spans="2:12" ht="15.75" customHeight="1" x14ac:dyDescent="0.35">
      <c r="B359" s="52"/>
      <c r="F359" s="1"/>
      <c r="G359" s="1"/>
      <c r="H359" s="1"/>
      <c r="L359" s="2"/>
    </row>
    <row r="360" spans="2:12" ht="15.75" customHeight="1" x14ac:dyDescent="0.35">
      <c r="B360" s="52"/>
      <c r="F360" s="1"/>
      <c r="G360" s="1"/>
      <c r="H360" s="1"/>
      <c r="L360" s="2"/>
    </row>
    <row r="361" spans="2:12" ht="15.75" customHeight="1" x14ac:dyDescent="0.35">
      <c r="B361" s="52"/>
      <c r="F361" s="1"/>
      <c r="G361" s="1"/>
      <c r="H361" s="1"/>
      <c r="L361" s="2"/>
    </row>
    <row r="362" spans="2:12" ht="15.75" customHeight="1" x14ac:dyDescent="0.35">
      <c r="B362" s="52"/>
      <c r="F362" s="1"/>
      <c r="G362" s="1"/>
      <c r="H362" s="1"/>
      <c r="L362" s="2"/>
    </row>
    <row r="363" spans="2:12" ht="15.75" customHeight="1" x14ac:dyDescent="0.35">
      <c r="B363" s="52"/>
      <c r="F363" s="1"/>
      <c r="G363" s="1"/>
      <c r="H363" s="1"/>
      <c r="L363" s="2"/>
    </row>
    <row r="364" spans="2:12" ht="15.75" customHeight="1" x14ac:dyDescent="0.35">
      <c r="B364" s="52"/>
      <c r="F364" s="1"/>
      <c r="G364" s="1"/>
      <c r="H364" s="1"/>
      <c r="L364" s="2"/>
    </row>
    <row r="365" spans="2:12" ht="15.75" customHeight="1" x14ac:dyDescent="0.35">
      <c r="B365" s="52"/>
      <c r="F365" s="1"/>
      <c r="G365" s="1"/>
      <c r="H365" s="1"/>
      <c r="L365" s="2"/>
    </row>
    <row r="366" spans="2:12" ht="15.75" customHeight="1" x14ac:dyDescent="0.35">
      <c r="B366" s="52"/>
      <c r="F366" s="1"/>
      <c r="G366" s="1"/>
      <c r="H366" s="1"/>
      <c r="L366" s="2"/>
    </row>
    <row r="367" spans="2:12" ht="15.75" customHeight="1" x14ac:dyDescent="0.35">
      <c r="B367" s="52"/>
      <c r="F367" s="1"/>
      <c r="G367" s="1"/>
      <c r="H367" s="1"/>
      <c r="L367" s="2"/>
    </row>
    <row r="368" spans="2:12" ht="15.75" customHeight="1" x14ac:dyDescent="0.35">
      <c r="B368" s="52"/>
      <c r="F368" s="1"/>
      <c r="G368" s="1"/>
      <c r="H368" s="1"/>
      <c r="L368" s="2"/>
    </row>
    <row r="369" spans="2:12" ht="15.75" customHeight="1" x14ac:dyDescent="0.35">
      <c r="B369" s="52"/>
      <c r="F369" s="1"/>
      <c r="G369" s="1"/>
      <c r="H369" s="1"/>
      <c r="L369" s="2"/>
    </row>
    <row r="370" spans="2:12" ht="15.75" customHeight="1" x14ac:dyDescent="0.35">
      <c r="B370" s="52"/>
      <c r="F370" s="1"/>
      <c r="G370" s="1"/>
      <c r="H370" s="1"/>
      <c r="L370" s="2"/>
    </row>
    <row r="371" spans="2:12" ht="15.75" customHeight="1" x14ac:dyDescent="0.35">
      <c r="B371" s="52"/>
      <c r="F371" s="1"/>
      <c r="G371" s="1"/>
      <c r="H371" s="1"/>
      <c r="L371" s="2"/>
    </row>
    <row r="372" spans="2:12" ht="15.75" customHeight="1" x14ac:dyDescent="0.35">
      <c r="B372" s="52"/>
      <c r="F372" s="1"/>
      <c r="G372" s="1"/>
      <c r="H372" s="1"/>
      <c r="L372" s="2"/>
    </row>
    <row r="373" spans="2:12" ht="15.75" customHeight="1" x14ac:dyDescent="0.35">
      <c r="B373" s="52"/>
      <c r="F373" s="1"/>
      <c r="G373" s="1"/>
      <c r="H373" s="1"/>
      <c r="L373" s="2"/>
    </row>
    <row r="374" spans="2:12" ht="15.75" customHeight="1" x14ac:dyDescent="0.35">
      <c r="B374" s="52"/>
      <c r="F374" s="1"/>
      <c r="G374" s="1"/>
      <c r="H374" s="1"/>
      <c r="L374" s="2"/>
    </row>
    <row r="375" spans="2:12" ht="15.75" customHeight="1" x14ac:dyDescent="0.35">
      <c r="B375" s="52"/>
      <c r="F375" s="1"/>
      <c r="G375" s="1"/>
      <c r="H375" s="1"/>
      <c r="L375" s="2"/>
    </row>
    <row r="376" spans="2:12" ht="15.75" customHeight="1" x14ac:dyDescent="0.35">
      <c r="B376" s="52"/>
      <c r="F376" s="1"/>
      <c r="G376" s="1"/>
      <c r="H376" s="1"/>
      <c r="L376" s="2"/>
    </row>
    <row r="377" spans="2:12" ht="15.75" customHeight="1" x14ac:dyDescent="0.35">
      <c r="B377" s="52"/>
      <c r="F377" s="1"/>
      <c r="G377" s="1"/>
      <c r="H377" s="1"/>
      <c r="L377" s="2"/>
    </row>
    <row r="378" spans="2:12" ht="15.75" customHeight="1" x14ac:dyDescent="0.35">
      <c r="B378" s="52"/>
      <c r="F378" s="1"/>
      <c r="G378" s="1"/>
      <c r="H378" s="1"/>
      <c r="L378" s="2"/>
    </row>
    <row r="379" spans="2:12" ht="15.75" customHeight="1" x14ac:dyDescent="0.35">
      <c r="B379" s="52"/>
      <c r="F379" s="1"/>
      <c r="G379" s="1"/>
      <c r="H379" s="1"/>
      <c r="L379" s="2"/>
    </row>
    <row r="380" spans="2:12" ht="15.75" customHeight="1" x14ac:dyDescent="0.35">
      <c r="B380" s="52"/>
      <c r="F380" s="1"/>
      <c r="G380" s="1"/>
      <c r="H380" s="1"/>
      <c r="L380" s="2"/>
    </row>
    <row r="381" spans="2:12" ht="15.75" customHeight="1" x14ac:dyDescent="0.35">
      <c r="B381" s="52"/>
      <c r="F381" s="1"/>
      <c r="G381" s="1"/>
      <c r="H381" s="1"/>
      <c r="L381" s="2"/>
    </row>
    <row r="382" spans="2:12" ht="15.75" customHeight="1" x14ac:dyDescent="0.35">
      <c r="B382" s="52"/>
      <c r="F382" s="1"/>
      <c r="G382" s="1"/>
      <c r="H382" s="1"/>
      <c r="L382" s="2"/>
    </row>
    <row r="383" spans="2:12" ht="15.75" customHeight="1" x14ac:dyDescent="0.35">
      <c r="B383" s="52"/>
      <c r="F383" s="1"/>
      <c r="G383" s="1"/>
      <c r="H383" s="1"/>
      <c r="L383" s="2"/>
    </row>
    <row r="384" spans="2:12" ht="15.75" customHeight="1" x14ac:dyDescent="0.35">
      <c r="B384" s="52"/>
      <c r="F384" s="1"/>
      <c r="G384" s="1"/>
      <c r="H384" s="1"/>
      <c r="L384" s="2"/>
    </row>
    <row r="385" spans="2:12" ht="15.75" customHeight="1" x14ac:dyDescent="0.35">
      <c r="B385" s="52"/>
      <c r="F385" s="1"/>
      <c r="G385" s="1"/>
      <c r="H385" s="1"/>
      <c r="L385" s="2"/>
    </row>
    <row r="386" spans="2:12" ht="15.75" customHeight="1" x14ac:dyDescent="0.35">
      <c r="B386" s="52"/>
      <c r="F386" s="1"/>
      <c r="G386" s="1"/>
      <c r="H386" s="1"/>
      <c r="L386" s="2"/>
    </row>
    <row r="387" spans="2:12" ht="15.75" customHeight="1" x14ac:dyDescent="0.35">
      <c r="B387" s="52"/>
      <c r="F387" s="1"/>
      <c r="G387" s="1"/>
      <c r="H387" s="1"/>
      <c r="L387" s="2"/>
    </row>
    <row r="388" spans="2:12" ht="15.75" customHeight="1" x14ac:dyDescent="0.35">
      <c r="B388" s="52"/>
      <c r="F388" s="1"/>
      <c r="G388" s="1"/>
      <c r="H388" s="1"/>
      <c r="L388" s="2"/>
    </row>
    <row r="389" spans="2:12" ht="15.75" customHeight="1" x14ac:dyDescent="0.35">
      <c r="B389" s="52"/>
      <c r="F389" s="1"/>
      <c r="G389" s="1"/>
      <c r="H389" s="1"/>
      <c r="L389" s="2"/>
    </row>
    <row r="390" spans="2:12" ht="15.75" customHeight="1" x14ac:dyDescent="0.35">
      <c r="B390" s="52"/>
      <c r="F390" s="1"/>
      <c r="G390" s="1"/>
      <c r="H390" s="1"/>
      <c r="L390" s="2"/>
    </row>
    <row r="391" spans="2:12" ht="15.75" customHeight="1" x14ac:dyDescent="0.35">
      <c r="B391" s="52"/>
      <c r="F391" s="1"/>
      <c r="G391" s="1"/>
      <c r="H391" s="1"/>
      <c r="L391" s="2"/>
    </row>
    <row r="392" spans="2:12" ht="15.75" customHeight="1" x14ac:dyDescent="0.35">
      <c r="B392" s="52"/>
      <c r="F392" s="1"/>
      <c r="G392" s="1"/>
      <c r="H392" s="1"/>
      <c r="L392" s="2"/>
    </row>
    <row r="393" spans="2:12" ht="15.75" customHeight="1" x14ac:dyDescent="0.35">
      <c r="B393" s="52"/>
      <c r="F393" s="1"/>
      <c r="G393" s="1"/>
      <c r="H393" s="1"/>
      <c r="L393" s="2"/>
    </row>
    <row r="394" spans="2:12" ht="15.75" customHeight="1" x14ac:dyDescent="0.35">
      <c r="B394" s="52"/>
      <c r="F394" s="1"/>
      <c r="G394" s="1"/>
      <c r="H394" s="1"/>
      <c r="L394" s="2"/>
    </row>
    <row r="395" spans="2:12" ht="15.75" customHeight="1" x14ac:dyDescent="0.35">
      <c r="B395" s="52"/>
      <c r="F395" s="1"/>
      <c r="G395" s="1"/>
      <c r="H395" s="1"/>
      <c r="L395" s="2"/>
    </row>
    <row r="396" spans="2:12" ht="15.75" customHeight="1" x14ac:dyDescent="0.35">
      <c r="B396" s="52"/>
      <c r="F396" s="1"/>
      <c r="G396" s="1"/>
      <c r="H396" s="1"/>
      <c r="L396" s="2"/>
    </row>
    <row r="397" spans="2:12" ht="15.75" customHeight="1" x14ac:dyDescent="0.35">
      <c r="B397" s="52"/>
      <c r="F397" s="1"/>
      <c r="G397" s="1"/>
      <c r="H397" s="1"/>
      <c r="L397" s="2"/>
    </row>
    <row r="398" spans="2:12" ht="15.75" customHeight="1" x14ac:dyDescent="0.35">
      <c r="B398" s="52"/>
      <c r="F398" s="1"/>
      <c r="G398" s="1"/>
      <c r="H398" s="1"/>
      <c r="L398" s="2"/>
    </row>
    <row r="399" spans="2:12" ht="15.75" customHeight="1" x14ac:dyDescent="0.35">
      <c r="B399" s="52"/>
      <c r="F399" s="1"/>
      <c r="G399" s="1"/>
      <c r="H399" s="1"/>
      <c r="L399" s="2"/>
    </row>
    <row r="400" spans="2:12" ht="15.75" customHeight="1" x14ac:dyDescent="0.35">
      <c r="B400" s="52"/>
      <c r="F400" s="1"/>
      <c r="G400" s="1"/>
      <c r="H400" s="1"/>
      <c r="L400" s="2"/>
    </row>
    <row r="401" spans="2:12" ht="15.75" customHeight="1" x14ac:dyDescent="0.35">
      <c r="B401" s="52"/>
      <c r="F401" s="1"/>
      <c r="G401" s="1"/>
      <c r="H401" s="1"/>
      <c r="L401" s="2"/>
    </row>
    <row r="402" spans="2:12" ht="15.75" customHeight="1" x14ac:dyDescent="0.35">
      <c r="B402" s="52"/>
      <c r="F402" s="1"/>
      <c r="G402" s="1"/>
      <c r="H402" s="1"/>
      <c r="L402" s="2"/>
    </row>
    <row r="403" spans="2:12" ht="15.75" customHeight="1" x14ac:dyDescent="0.35">
      <c r="B403" s="52"/>
      <c r="F403" s="1"/>
      <c r="G403" s="1"/>
      <c r="H403" s="1"/>
      <c r="L403" s="2"/>
    </row>
    <row r="404" spans="2:12" ht="15.75" customHeight="1" x14ac:dyDescent="0.35">
      <c r="B404" s="52"/>
      <c r="F404" s="1"/>
      <c r="G404" s="1"/>
      <c r="H404" s="1"/>
      <c r="L404" s="2"/>
    </row>
    <row r="405" spans="2:12" ht="15.75" customHeight="1" x14ac:dyDescent="0.35">
      <c r="B405" s="52"/>
      <c r="F405" s="1"/>
      <c r="G405" s="1"/>
      <c r="H405" s="1"/>
      <c r="L405" s="2"/>
    </row>
    <row r="406" spans="2:12" ht="15.75" customHeight="1" x14ac:dyDescent="0.35">
      <c r="B406" s="52"/>
      <c r="F406" s="1"/>
      <c r="G406" s="1"/>
      <c r="H406" s="1"/>
      <c r="L406" s="2"/>
    </row>
    <row r="407" spans="2:12" ht="15.75" customHeight="1" x14ac:dyDescent="0.35">
      <c r="B407" s="52"/>
      <c r="F407" s="1"/>
      <c r="G407" s="1"/>
      <c r="H407" s="1"/>
      <c r="L407" s="2"/>
    </row>
    <row r="408" spans="2:12" ht="15.75" customHeight="1" x14ac:dyDescent="0.35">
      <c r="B408" s="52"/>
      <c r="F408" s="1"/>
      <c r="G408" s="1"/>
      <c r="H408" s="1"/>
      <c r="L408" s="2"/>
    </row>
    <row r="409" spans="2:12" ht="15.75" customHeight="1" x14ac:dyDescent="0.35">
      <c r="B409" s="52"/>
      <c r="F409" s="1"/>
      <c r="G409" s="1"/>
      <c r="H409" s="1"/>
      <c r="L409" s="2"/>
    </row>
    <row r="410" spans="2:12" ht="15.75" customHeight="1" x14ac:dyDescent="0.35">
      <c r="B410" s="52"/>
      <c r="F410" s="1"/>
      <c r="G410" s="1"/>
      <c r="H410" s="1"/>
      <c r="L410" s="2"/>
    </row>
    <row r="411" spans="2:12" ht="15.75" customHeight="1" x14ac:dyDescent="0.35">
      <c r="B411" s="52"/>
      <c r="F411" s="1"/>
      <c r="G411" s="1"/>
      <c r="H411" s="1"/>
      <c r="L411" s="2"/>
    </row>
    <row r="412" spans="2:12" ht="15.75" customHeight="1" x14ac:dyDescent="0.35">
      <c r="B412" s="52"/>
      <c r="F412" s="1"/>
      <c r="G412" s="1"/>
      <c r="H412" s="1"/>
      <c r="L412" s="2"/>
    </row>
    <row r="413" spans="2:12" ht="15.75" customHeight="1" x14ac:dyDescent="0.35">
      <c r="B413" s="52"/>
      <c r="F413" s="1"/>
      <c r="G413" s="1"/>
      <c r="H413" s="1"/>
      <c r="L413" s="2"/>
    </row>
    <row r="414" spans="2:12" ht="15.75" customHeight="1" x14ac:dyDescent="0.35">
      <c r="B414" s="52"/>
      <c r="F414" s="1"/>
      <c r="G414" s="1"/>
      <c r="H414" s="1"/>
      <c r="L414" s="2"/>
    </row>
    <row r="415" spans="2:12" ht="15.75" customHeight="1" x14ac:dyDescent="0.35">
      <c r="B415" s="52"/>
      <c r="F415" s="1"/>
      <c r="G415" s="1"/>
      <c r="H415" s="1"/>
      <c r="L415" s="2"/>
    </row>
    <row r="416" spans="2:12" ht="15.75" customHeight="1" x14ac:dyDescent="0.35">
      <c r="B416" s="52"/>
      <c r="F416" s="1"/>
      <c r="G416" s="1"/>
      <c r="H416" s="1"/>
      <c r="L416" s="2"/>
    </row>
    <row r="417" spans="2:12" ht="15.75" customHeight="1" x14ac:dyDescent="0.35">
      <c r="B417" s="52"/>
      <c r="F417" s="1"/>
      <c r="G417" s="1"/>
      <c r="H417" s="1"/>
      <c r="L417" s="2"/>
    </row>
    <row r="418" spans="2:12" ht="15.75" customHeight="1" x14ac:dyDescent="0.35">
      <c r="B418" s="52"/>
      <c r="F418" s="1"/>
      <c r="G418" s="1"/>
      <c r="H418" s="1"/>
      <c r="L418" s="2"/>
    </row>
    <row r="419" spans="2:12" ht="15.75" customHeight="1" x14ac:dyDescent="0.35">
      <c r="B419" s="52"/>
      <c r="F419" s="1"/>
      <c r="G419" s="1"/>
      <c r="H419" s="1"/>
      <c r="L419" s="2"/>
    </row>
    <row r="420" spans="2:12" ht="15.75" customHeight="1" x14ac:dyDescent="0.35">
      <c r="B420" s="52"/>
      <c r="F420" s="1"/>
      <c r="G420" s="1"/>
      <c r="H420" s="1"/>
      <c r="L420" s="2"/>
    </row>
    <row r="421" spans="2:12" ht="15.75" customHeight="1" x14ac:dyDescent="0.35">
      <c r="B421" s="52"/>
      <c r="F421" s="1"/>
      <c r="G421" s="1"/>
      <c r="H421" s="1"/>
      <c r="L421" s="2"/>
    </row>
    <row r="422" spans="2:12" ht="15.75" customHeight="1" x14ac:dyDescent="0.35">
      <c r="B422" s="52"/>
      <c r="F422" s="1"/>
      <c r="G422" s="1"/>
      <c r="H422" s="1"/>
      <c r="L422" s="2"/>
    </row>
    <row r="423" spans="2:12" ht="15.75" customHeight="1" x14ac:dyDescent="0.35">
      <c r="B423" s="52"/>
      <c r="F423" s="1"/>
      <c r="G423" s="1"/>
      <c r="H423" s="1"/>
      <c r="L423" s="2"/>
    </row>
    <row r="424" spans="2:12" ht="15.75" customHeight="1" x14ac:dyDescent="0.35">
      <c r="B424" s="52"/>
      <c r="F424" s="1"/>
      <c r="G424" s="1"/>
      <c r="H424" s="1"/>
      <c r="L424" s="2"/>
    </row>
    <row r="425" spans="2:12" ht="15.75" customHeight="1" x14ac:dyDescent="0.35">
      <c r="B425" s="52"/>
      <c r="F425" s="1"/>
      <c r="G425" s="1"/>
      <c r="H425" s="1"/>
      <c r="L425" s="2"/>
    </row>
    <row r="426" spans="2:12" ht="15.75" customHeight="1" x14ac:dyDescent="0.35">
      <c r="B426" s="52"/>
      <c r="F426" s="1"/>
      <c r="G426" s="1"/>
      <c r="H426" s="1"/>
      <c r="L426" s="2"/>
    </row>
    <row r="427" spans="2:12" ht="15.75" customHeight="1" x14ac:dyDescent="0.35">
      <c r="B427" s="52"/>
      <c r="F427" s="1"/>
      <c r="G427" s="1"/>
      <c r="H427" s="1"/>
      <c r="L427" s="2"/>
    </row>
    <row r="428" spans="2:12" ht="15.75" customHeight="1" x14ac:dyDescent="0.35">
      <c r="B428" s="52"/>
      <c r="F428" s="1"/>
      <c r="G428" s="1"/>
      <c r="H428" s="1"/>
      <c r="L428" s="2"/>
    </row>
    <row r="429" spans="2:12" ht="15.75" customHeight="1" x14ac:dyDescent="0.35">
      <c r="B429" s="52"/>
      <c r="F429" s="1"/>
      <c r="G429" s="1"/>
      <c r="H429" s="1"/>
      <c r="L429" s="2"/>
    </row>
    <row r="430" spans="2:12" ht="15.75" customHeight="1" x14ac:dyDescent="0.35">
      <c r="B430" s="52"/>
      <c r="F430" s="1"/>
      <c r="G430" s="1"/>
      <c r="H430" s="1"/>
      <c r="L430" s="2"/>
    </row>
    <row r="431" spans="2:12" ht="15.75" customHeight="1" x14ac:dyDescent="0.35">
      <c r="B431" s="52"/>
      <c r="F431" s="1"/>
      <c r="G431" s="1"/>
      <c r="H431" s="1"/>
      <c r="L431" s="2"/>
    </row>
    <row r="432" spans="2:12" ht="15.75" customHeight="1" x14ac:dyDescent="0.35">
      <c r="B432" s="52"/>
      <c r="F432" s="1"/>
      <c r="G432" s="1"/>
      <c r="H432" s="1"/>
      <c r="L432" s="2"/>
    </row>
    <row r="433" spans="2:12" ht="15.75" customHeight="1" x14ac:dyDescent="0.35">
      <c r="B433" s="52"/>
      <c r="F433" s="1"/>
      <c r="G433" s="1"/>
      <c r="H433" s="1"/>
      <c r="L433" s="2"/>
    </row>
    <row r="434" spans="2:12" ht="15.75" customHeight="1" x14ac:dyDescent="0.35">
      <c r="B434" s="52"/>
      <c r="F434" s="1"/>
      <c r="G434" s="1"/>
      <c r="H434" s="1"/>
      <c r="L434" s="2"/>
    </row>
    <row r="435" spans="2:12" ht="15.75" customHeight="1" x14ac:dyDescent="0.35">
      <c r="B435" s="52"/>
      <c r="F435" s="1"/>
      <c r="G435" s="1"/>
      <c r="H435" s="1"/>
      <c r="L435" s="2"/>
    </row>
    <row r="436" spans="2:12" ht="15.75" customHeight="1" x14ac:dyDescent="0.35">
      <c r="B436" s="52"/>
      <c r="F436" s="1"/>
      <c r="G436" s="1"/>
      <c r="H436" s="1"/>
      <c r="L436" s="2"/>
    </row>
    <row r="437" spans="2:12" ht="15.75" customHeight="1" x14ac:dyDescent="0.35">
      <c r="B437" s="52"/>
      <c r="F437" s="1"/>
      <c r="G437" s="1"/>
      <c r="H437" s="1"/>
      <c r="L437" s="2"/>
    </row>
    <row r="438" spans="2:12" ht="15.75" customHeight="1" x14ac:dyDescent="0.35">
      <c r="B438" s="52"/>
      <c r="F438" s="1"/>
      <c r="G438" s="1"/>
      <c r="H438" s="1"/>
      <c r="L438" s="2"/>
    </row>
    <row r="439" spans="2:12" ht="15.75" customHeight="1" x14ac:dyDescent="0.35">
      <c r="B439" s="52"/>
      <c r="F439" s="1"/>
      <c r="G439" s="1"/>
      <c r="H439" s="1"/>
      <c r="L439" s="2"/>
    </row>
    <row r="440" spans="2:12" ht="15.75" customHeight="1" x14ac:dyDescent="0.35">
      <c r="B440" s="52"/>
      <c r="F440" s="1"/>
      <c r="G440" s="1"/>
      <c r="H440" s="1"/>
      <c r="L440" s="2"/>
    </row>
    <row r="441" spans="2:12" ht="15.75" customHeight="1" x14ac:dyDescent="0.35">
      <c r="B441" s="52"/>
      <c r="F441" s="1"/>
      <c r="G441" s="1"/>
      <c r="H441" s="1"/>
      <c r="L441" s="2"/>
    </row>
    <row r="442" spans="2:12" ht="15.75" customHeight="1" x14ac:dyDescent="0.35">
      <c r="B442" s="52"/>
      <c r="F442" s="1"/>
      <c r="G442" s="1"/>
      <c r="H442" s="1"/>
      <c r="L442" s="2"/>
    </row>
    <row r="443" spans="2:12" ht="15.75" customHeight="1" x14ac:dyDescent="0.35">
      <c r="B443" s="52"/>
      <c r="F443" s="1"/>
      <c r="G443" s="1"/>
      <c r="H443" s="1"/>
      <c r="L443" s="2"/>
    </row>
    <row r="444" spans="2:12" ht="15.75" customHeight="1" x14ac:dyDescent="0.35">
      <c r="B444" s="52"/>
      <c r="F444" s="1"/>
      <c r="G444" s="1"/>
      <c r="H444" s="1"/>
      <c r="L444" s="2"/>
    </row>
    <row r="445" spans="2:12" ht="15.75" customHeight="1" x14ac:dyDescent="0.35">
      <c r="B445" s="52"/>
      <c r="F445" s="1"/>
      <c r="G445" s="1"/>
      <c r="H445" s="1"/>
      <c r="L445" s="2"/>
    </row>
    <row r="446" spans="2:12" ht="15.75" customHeight="1" x14ac:dyDescent="0.35">
      <c r="B446" s="52"/>
      <c r="F446" s="1"/>
      <c r="G446" s="1"/>
      <c r="H446" s="1"/>
      <c r="L446" s="2"/>
    </row>
    <row r="447" spans="2:12" ht="15.75" customHeight="1" x14ac:dyDescent="0.35">
      <c r="B447" s="52"/>
      <c r="F447" s="1"/>
      <c r="G447" s="1"/>
      <c r="H447" s="1"/>
      <c r="L447" s="2"/>
    </row>
    <row r="448" spans="2:12" ht="15.75" customHeight="1" x14ac:dyDescent="0.35">
      <c r="B448" s="52"/>
      <c r="F448" s="1"/>
      <c r="G448" s="1"/>
      <c r="H448" s="1"/>
      <c r="L448" s="2"/>
    </row>
    <row r="449" spans="2:12" ht="15.75" customHeight="1" x14ac:dyDescent="0.35">
      <c r="B449" s="52"/>
      <c r="F449" s="1"/>
      <c r="G449" s="1"/>
      <c r="H449" s="1"/>
      <c r="L449" s="2"/>
    </row>
    <row r="450" spans="2:12" ht="15.75" customHeight="1" x14ac:dyDescent="0.35">
      <c r="B450" s="52"/>
      <c r="F450" s="1"/>
      <c r="G450" s="1"/>
      <c r="H450" s="1"/>
      <c r="L450" s="2"/>
    </row>
    <row r="451" spans="2:12" ht="15.75" customHeight="1" x14ac:dyDescent="0.35">
      <c r="B451" s="52"/>
      <c r="F451" s="1"/>
      <c r="G451" s="1"/>
      <c r="H451" s="1"/>
      <c r="L451" s="2"/>
    </row>
    <row r="452" spans="2:12" ht="15.75" customHeight="1" x14ac:dyDescent="0.35">
      <c r="B452" s="52"/>
      <c r="F452" s="1"/>
      <c r="G452" s="1"/>
      <c r="H452" s="1"/>
      <c r="L452" s="2"/>
    </row>
    <row r="453" spans="2:12" ht="15.75" customHeight="1" x14ac:dyDescent="0.35">
      <c r="B453" s="52"/>
      <c r="F453" s="1"/>
      <c r="G453" s="1"/>
      <c r="H453" s="1"/>
      <c r="L453" s="2"/>
    </row>
    <row r="454" spans="2:12" ht="15.75" customHeight="1" x14ac:dyDescent="0.35">
      <c r="B454" s="52"/>
      <c r="F454" s="1"/>
      <c r="G454" s="1"/>
      <c r="H454" s="1"/>
      <c r="L454" s="2"/>
    </row>
    <row r="455" spans="2:12" ht="15.75" customHeight="1" x14ac:dyDescent="0.35">
      <c r="B455" s="52"/>
      <c r="F455" s="1"/>
      <c r="G455" s="1"/>
      <c r="H455" s="1"/>
      <c r="L455" s="2"/>
    </row>
    <row r="456" spans="2:12" ht="15.75" customHeight="1" x14ac:dyDescent="0.35">
      <c r="B456" s="52"/>
      <c r="F456" s="1"/>
      <c r="G456" s="1"/>
      <c r="H456" s="1"/>
      <c r="L456" s="2"/>
    </row>
    <row r="457" spans="2:12" ht="15.75" customHeight="1" x14ac:dyDescent="0.35">
      <c r="B457" s="52"/>
      <c r="F457" s="1"/>
      <c r="G457" s="1"/>
      <c r="H457" s="1"/>
      <c r="L457" s="2"/>
    </row>
    <row r="458" spans="2:12" ht="15.75" customHeight="1" x14ac:dyDescent="0.35">
      <c r="B458" s="52"/>
      <c r="F458" s="1"/>
      <c r="G458" s="1"/>
      <c r="H458" s="1"/>
      <c r="L458" s="2"/>
    </row>
    <row r="459" spans="2:12" ht="15.75" customHeight="1" x14ac:dyDescent="0.35">
      <c r="B459" s="52"/>
      <c r="F459" s="1"/>
      <c r="G459" s="1"/>
      <c r="H459" s="1"/>
      <c r="L459" s="2"/>
    </row>
    <row r="460" spans="2:12" ht="15.75" customHeight="1" x14ac:dyDescent="0.35">
      <c r="B460" s="52"/>
      <c r="F460" s="1"/>
      <c r="G460" s="1"/>
      <c r="H460" s="1"/>
      <c r="L460" s="2"/>
    </row>
    <row r="461" spans="2:12" ht="15.75" customHeight="1" x14ac:dyDescent="0.35">
      <c r="B461" s="52"/>
      <c r="F461" s="1"/>
      <c r="G461" s="1"/>
      <c r="H461" s="1"/>
      <c r="L461" s="2"/>
    </row>
    <row r="462" spans="2:12" ht="15.75" customHeight="1" x14ac:dyDescent="0.35">
      <c r="B462" s="52"/>
      <c r="F462" s="1"/>
      <c r="G462" s="1"/>
      <c r="H462" s="1"/>
      <c r="L462" s="2"/>
    </row>
    <row r="463" spans="2:12" ht="15.75" customHeight="1" x14ac:dyDescent="0.35">
      <c r="B463" s="52"/>
      <c r="F463" s="1"/>
      <c r="G463" s="1"/>
      <c r="H463" s="1"/>
      <c r="L463" s="2"/>
    </row>
    <row r="464" spans="2:12" ht="15.75" customHeight="1" x14ac:dyDescent="0.35">
      <c r="B464" s="52"/>
      <c r="F464" s="1"/>
      <c r="G464" s="1"/>
      <c r="H464" s="1"/>
      <c r="L464" s="2"/>
    </row>
    <row r="465" spans="2:12" ht="15.75" customHeight="1" x14ac:dyDescent="0.35">
      <c r="B465" s="52"/>
      <c r="F465" s="1"/>
      <c r="G465" s="1"/>
      <c r="H465" s="1"/>
      <c r="L465" s="2"/>
    </row>
    <row r="466" spans="2:12" ht="15.75" customHeight="1" x14ac:dyDescent="0.35">
      <c r="B466" s="52"/>
      <c r="F466" s="1"/>
      <c r="G466" s="1"/>
      <c r="H466" s="1"/>
      <c r="L466" s="2"/>
    </row>
    <row r="467" spans="2:12" ht="15.75" customHeight="1" x14ac:dyDescent="0.35">
      <c r="B467" s="52"/>
      <c r="F467" s="1"/>
      <c r="G467" s="1"/>
      <c r="H467" s="1"/>
      <c r="L467" s="2"/>
    </row>
    <row r="468" spans="2:12" ht="15.75" customHeight="1" x14ac:dyDescent="0.35">
      <c r="B468" s="52"/>
      <c r="F468" s="1"/>
      <c r="G468" s="1"/>
      <c r="H468" s="1"/>
      <c r="L468" s="2"/>
    </row>
    <row r="469" spans="2:12" ht="15.75" customHeight="1" x14ac:dyDescent="0.35">
      <c r="B469" s="52"/>
      <c r="F469" s="1"/>
      <c r="G469" s="1"/>
      <c r="H469" s="1"/>
      <c r="L469" s="2"/>
    </row>
    <row r="470" spans="2:12" ht="15.75" customHeight="1" x14ac:dyDescent="0.35">
      <c r="B470" s="52"/>
      <c r="F470" s="1"/>
      <c r="G470" s="1"/>
      <c r="H470" s="1"/>
      <c r="L470" s="2"/>
    </row>
    <row r="471" spans="2:12" ht="15.75" customHeight="1" x14ac:dyDescent="0.35">
      <c r="B471" s="52"/>
      <c r="F471" s="1"/>
      <c r="G471" s="1"/>
      <c r="H471" s="1"/>
      <c r="L471" s="2"/>
    </row>
    <row r="472" spans="2:12" ht="15.75" customHeight="1" x14ac:dyDescent="0.35">
      <c r="B472" s="52"/>
      <c r="F472" s="1"/>
      <c r="G472" s="1"/>
      <c r="H472" s="1"/>
      <c r="L472" s="2"/>
    </row>
    <row r="473" spans="2:12" ht="15.75" customHeight="1" x14ac:dyDescent="0.35">
      <c r="B473" s="52"/>
      <c r="F473" s="1"/>
      <c r="G473" s="1"/>
      <c r="H473" s="1"/>
      <c r="L473" s="2"/>
    </row>
    <row r="474" spans="2:12" ht="15.75" customHeight="1" x14ac:dyDescent="0.35">
      <c r="B474" s="52"/>
      <c r="F474" s="1"/>
      <c r="G474" s="1"/>
      <c r="H474" s="1"/>
      <c r="L474" s="2"/>
    </row>
    <row r="475" spans="2:12" ht="15.75" customHeight="1" x14ac:dyDescent="0.35">
      <c r="B475" s="52"/>
      <c r="F475" s="1"/>
      <c r="G475" s="1"/>
      <c r="H475" s="1"/>
      <c r="L475" s="2"/>
    </row>
    <row r="476" spans="2:12" ht="15.75" customHeight="1" x14ac:dyDescent="0.35">
      <c r="B476" s="52"/>
      <c r="F476" s="1"/>
      <c r="G476" s="1"/>
      <c r="H476" s="1"/>
      <c r="L476" s="2"/>
    </row>
    <row r="477" spans="2:12" ht="15.75" customHeight="1" x14ac:dyDescent="0.35">
      <c r="B477" s="52"/>
      <c r="F477" s="1"/>
      <c r="G477" s="1"/>
      <c r="H477" s="1"/>
      <c r="L477" s="2"/>
    </row>
    <row r="478" spans="2:12" ht="15.75" customHeight="1" x14ac:dyDescent="0.35">
      <c r="B478" s="52"/>
      <c r="F478" s="1"/>
      <c r="G478" s="1"/>
      <c r="H478" s="1"/>
      <c r="L478" s="2"/>
    </row>
    <row r="479" spans="2:12" ht="15.75" customHeight="1" x14ac:dyDescent="0.35">
      <c r="B479" s="52"/>
      <c r="F479" s="1"/>
      <c r="G479" s="1"/>
      <c r="H479" s="1"/>
      <c r="L479" s="2"/>
    </row>
    <row r="480" spans="2:12" ht="15.75" customHeight="1" x14ac:dyDescent="0.35">
      <c r="B480" s="52"/>
      <c r="F480" s="1"/>
      <c r="G480" s="1"/>
      <c r="H480" s="1"/>
      <c r="L480" s="2"/>
    </row>
    <row r="481" spans="2:12" ht="15.75" customHeight="1" x14ac:dyDescent="0.35">
      <c r="B481" s="52"/>
      <c r="F481" s="1"/>
      <c r="G481" s="1"/>
      <c r="H481" s="1"/>
      <c r="L481" s="2"/>
    </row>
    <row r="482" spans="2:12" ht="15.75" customHeight="1" x14ac:dyDescent="0.35">
      <c r="B482" s="52"/>
      <c r="F482" s="1"/>
      <c r="G482" s="1"/>
      <c r="H482" s="1"/>
      <c r="L482" s="2"/>
    </row>
    <row r="483" spans="2:12" ht="15.75" customHeight="1" x14ac:dyDescent="0.35">
      <c r="B483" s="52"/>
      <c r="F483" s="1"/>
      <c r="G483" s="1"/>
      <c r="H483" s="1"/>
      <c r="L483" s="2"/>
    </row>
    <row r="484" spans="2:12" ht="15.75" customHeight="1" x14ac:dyDescent="0.35">
      <c r="B484" s="52"/>
      <c r="F484" s="1"/>
      <c r="G484" s="1"/>
      <c r="H484" s="1"/>
      <c r="L484" s="2"/>
    </row>
    <row r="485" spans="2:12" ht="15.75" customHeight="1" x14ac:dyDescent="0.35">
      <c r="B485" s="52"/>
      <c r="F485" s="1"/>
      <c r="G485" s="1"/>
      <c r="H485" s="1"/>
      <c r="L485" s="2"/>
    </row>
    <row r="486" spans="2:12" ht="15.75" customHeight="1" x14ac:dyDescent="0.35">
      <c r="B486" s="52"/>
      <c r="F486" s="1"/>
      <c r="G486" s="1"/>
      <c r="H486" s="1"/>
      <c r="L486" s="2"/>
    </row>
    <row r="487" spans="2:12" ht="15.75" customHeight="1" x14ac:dyDescent="0.35">
      <c r="B487" s="52"/>
      <c r="F487" s="1"/>
      <c r="G487" s="1"/>
      <c r="H487" s="1"/>
      <c r="L487" s="2"/>
    </row>
    <row r="488" spans="2:12" ht="15.75" customHeight="1" x14ac:dyDescent="0.35">
      <c r="B488" s="52"/>
      <c r="F488" s="1"/>
      <c r="G488" s="1"/>
      <c r="H488" s="1"/>
      <c r="L488" s="2"/>
    </row>
    <row r="489" spans="2:12" ht="15.75" customHeight="1" x14ac:dyDescent="0.35">
      <c r="B489" s="52"/>
      <c r="F489" s="1"/>
      <c r="G489" s="1"/>
      <c r="H489" s="1"/>
      <c r="L489" s="2"/>
    </row>
    <row r="490" spans="2:12" ht="15.75" customHeight="1" x14ac:dyDescent="0.35">
      <c r="B490" s="52"/>
      <c r="F490" s="1"/>
      <c r="G490" s="1"/>
      <c r="H490" s="1"/>
      <c r="L490" s="2"/>
    </row>
    <row r="491" spans="2:12" ht="15.75" customHeight="1" x14ac:dyDescent="0.35">
      <c r="B491" s="52"/>
      <c r="F491" s="1"/>
      <c r="G491" s="1"/>
      <c r="H491" s="1"/>
      <c r="L491" s="2"/>
    </row>
    <row r="492" spans="2:12" ht="15.75" customHeight="1" x14ac:dyDescent="0.35">
      <c r="B492" s="52"/>
      <c r="F492" s="1"/>
      <c r="G492" s="1"/>
      <c r="H492" s="1"/>
      <c r="L492" s="2"/>
    </row>
    <row r="493" spans="2:12" ht="15.75" customHeight="1" x14ac:dyDescent="0.35">
      <c r="B493" s="52"/>
      <c r="F493" s="1"/>
      <c r="G493" s="1"/>
      <c r="H493" s="1"/>
      <c r="L493" s="2"/>
    </row>
    <row r="494" spans="2:12" ht="15.75" customHeight="1" x14ac:dyDescent="0.35">
      <c r="B494" s="52"/>
      <c r="F494" s="1"/>
      <c r="G494" s="1"/>
      <c r="H494" s="1"/>
      <c r="L494" s="2"/>
    </row>
    <row r="495" spans="2:12" ht="15.75" customHeight="1" x14ac:dyDescent="0.35">
      <c r="B495" s="52"/>
      <c r="F495" s="1"/>
      <c r="G495" s="1"/>
      <c r="H495" s="1"/>
      <c r="L495" s="2"/>
    </row>
    <row r="496" spans="2:12" ht="15.75" customHeight="1" x14ac:dyDescent="0.35">
      <c r="B496" s="52"/>
      <c r="F496" s="1"/>
      <c r="G496" s="1"/>
      <c r="H496" s="1"/>
      <c r="L496" s="2"/>
    </row>
    <row r="497" spans="2:12" ht="15.75" customHeight="1" x14ac:dyDescent="0.35">
      <c r="B497" s="52"/>
      <c r="F497" s="1"/>
      <c r="G497" s="1"/>
      <c r="H497" s="1"/>
      <c r="L497" s="2"/>
    </row>
    <row r="498" spans="2:12" ht="15.75" customHeight="1" x14ac:dyDescent="0.35">
      <c r="B498" s="52"/>
      <c r="F498" s="1"/>
      <c r="G498" s="1"/>
      <c r="H498" s="1"/>
      <c r="L498" s="2"/>
    </row>
    <row r="499" spans="2:12" ht="15.75" customHeight="1" x14ac:dyDescent="0.35">
      <c r="B499" s="52"/>
      <c r="F499" s="1"/>
      <c r="G499" s="1"/>
      <c r="H499" s="1"/>
      <c r="L499" s="2"/>
    </row>
    <row r="500" spans="2:12" ht="15.75" customHeight="1" x14ac:dyDescent="0.35">
      <c r="B500" s="52"/>
      <c r="F500" s="1"/>
      <c r="G500" s="1"/>
      <c r="H500" s="1"/>
      <c r="L500" s="2"/>
    </row>
    <row r="501" spans="2:12" ht="15.75" customHeight="1" x14ac:dyDescent="0.35">
      <c r="B501" s="52"/>
      <c r="F501" s="1"/>
      <c r="G501" s="1"/>
      <c r="H501" s="1"/>
      <c r="L501" s="2"/>
    </row>
    <row r="502" spans="2:12" ht="15.75" customHeight="1" x14ac:dyDescent="0.35">
      <c r="B502" s="52"/>
      <c r="F502" s="1"/>
      <c r="G502" s="1"/>
      <c r="H502" s="1"/>
      <c r="L502" s="2"/>
    </row>
    <row r="503" spans="2:12" ht="15.75" customHeight="1" x14ac:dyDescent="0.35">
      <c r="B503" s="52"/>
      <c r="F503" s="1"/>
      <c r="G503" s="1"/>
      <c r="H503" s="1"/>
      <c r="L503" s="2"/>
    </row>
    <row r="504" spans="2:12" ht="15.75" customHeight="1" x14ac:dyDescent="0.35">
      <c r="B504" s="52"/>
      <c r="F504" s="1"/>
      <c r="G504" s="1"/>
      <c r="H504" s="1"/>
      <c r="L504" s="2"/>
    </row>
    <row r="505" spans="2:12" ht="15.75" customHeight="1" x14ac:dyDescent="0.35">
      <c r="B505" s="52"/>
      <c r="F505" s="1"/>
      <c r="G505" s="1"/>
      <c r="H505" s="1"/>
      <c r="L505" s="2"/>
    </row>
    <row r="506" spans="2:12" ht="15.75" customHeight="1" x14ac:dyDescent="0.35">
      <c r="B506" s="52"/>
      <c r="F506" s="1"/>
      <c r="G506" s="1"/>
      <c r="H506" s="1"/>
      <c r="L506" s="2"/>
    </row>
    <row r="507" spans="2:12" ht="15.75" customHeight="1" x14ac:dyDescent="0.35">
      <c r="B507" s="52"/>
      <c r="F507" s="1"/>
      <c r="G507" s="1"/>
      <c r="H507" s="1"/>
      <c r="L507" s="2"/>
    </row>
    <row r="508" spans="2:12" ht="15.75" customHeight="1" x14ac:dyDescent="0.35">
      <c r="B508" s="52"/>
      <c r="F508" s="1"/>
      <c r="G508" s="1"/>
      <c r="H508" s="1"/>
      <c r="L508" s="2"/>
    </row>
    <row r="509" spans="2:12" ht="15.75" customHeight="1" x14ac:dyDescent="0.35">
      <c r="B509" s="52"/>
      <c r="F509" s="1"/>
      <c r="G509" s="1"/>
      <c r="H509" s="1"/>
      <c r="L509" s="2"/>
    </row>
    <row r="510" spans="2:12" ht="15.75" customHeight="1" x14ac:dyDescent="0.35">
      <c r="B510" s="52"/>
      <c r="F510" s="1"/>
      <c r="G510" s="1"/>
      <c r="H510" s="1"/>
      <c r="L510" s="2"/>
    </row>
    <row r="511" spans="2:12" ht="15.75" customHeight="1" x14ac:dyDescent="0.35">
      <c r="B511" s="52"/>
      <c r="F511" s="1"/>
      <c r="G511" s="1"/>
      <c r="H511" s="1"/>
      <c r="L511" s="2"/>
    </row>
    <row r="512" spans="2:12" ht="15.75" customHeight="1" x14ac:dyDescent="0.35">
      <c r="B512" s="52"/>
      <c r="F512" s="1"/>
      <c r="G512" s="1"/>
      <c r="H512" s="1"/>
      <c r="L512" s="2"/>
    </row>
    <row r="513" spans="2:12" ht="15.75" customHeight="1" x14ac:dyDescent="0.35">
      <c r="B513" s="52"/>
      <c r="F513" s="1"/>
      <c r="G513" s="1"/>
      <c r="H513" s="1"/>
      <c r="L513" s="2"/>
    </row>
    <row r="514" spans="2:12" ht="15.75" customHeight="1" x14ac:dyDescent="0.35">
      <c r="B514" s="52"/>
      <c r="F514" s="1"/>
      <c r="G514" s="1"/>
      <c r="H514" s="1"/>
      <c r="L514" s="2"/>
    </row>
    <row r="515" spans="2:12" ht="15.75" customHeight="1" x14ac:dyDescent="0.35">
      <c r="B515" s="52"/>
      <c r="F515" s="1"/>
      <c r="G515" s="1"/>
      <c r="H515" s="1"/>
      <c r="L515" s="2"/>
    </row>
    <row r="516" spans="2:12" ht="15.75" customHeight="1" x14ac:dyDescent="0.35">
      <c r="B516" s="52"/>
      <c r="F516" s="1"/>
      <c r="G516" s="1"/>
      <c r="H516" s="1"/>
      <c r="L516" s="2"/>
    </row>
    <row r="517" spans="2:12" ht="15.75" customHeight="1" x14ac:dyDescent="0.35">
      <c r="B517" s="52"/>
      <c r="F517" s="1"/>
      <c r="G517" s="1"/>
      <c r="H517" s="1"/>
      <c r="L517" s="2"/>
    </row>
    <row r="518" spans="2:12" ht="15.75" customHeight="1" x14ac:dyDescent="0.35">
      <c r="B518" s="52"/>
      <c r="F518" s="1"/>
      <c r="G518" s="1"/>
      <c r="H518" s="1"/>
      <c r="L518" s="2"/>
    </row>
    <row r="519" spans="2:12" ht="15.75" customHeight="1" x14ac:dyDescent="0.35">
      <c r="B519" s="52"/>
      <c r="F519" s="1"/>
      <c r="G519" s="1"/>
      <c r="H519" s="1"/>
      <c r="L519" s="2"/>
    </row>
    <row r="520" spans="2:12" ht="15.75" customHeight="1" x14ac:dyDescent="0.35">
      <c r="B520" s="52"/>
      <c r="F520" s="1"/>
      <c r="G520" s="1"/>
      <c r="H520" s="1"/>
      <c r="L520" s="2"/>
    </row>
    <row r="521" spans="2:12" ht="15.75" customHeight="1" x14ac:dyDescent="0.35">
      <c r="B521" s="52"/>
      <c r="F521" s="1"/>
      <c r="G521" s="1"/>
      <c r="H521" s="1"/>
      <c r="L521" s="2"/>
    </row>
    <row r="522" spans="2:12" ht="15.75" customHeight="1" x14ac:dyDescent="0.35">
      <c r="B522" s="52"/>
      <c r="F522" s="1"/>
      <c r="G522" s="1"/>
      <c r="H522" s="1"/>
      <c r="L522" s="2"/>
    </row>
    <row r="523" spans="2:12" ht="15.75" customHeight="1" x14ac:dyDescent="0.35">
      <c r="B523" s="52"/>
      <c r="F523" s="1"/>
      <c r="G523" s="1"/>
      <c r="H523" s="1"/>
      <c r="L523" s="2"/>
    </row>
    <row r="524" spans="2:12" ht="15.75" customHeight="1" x14ac:dyDescent="0.35">
      <c r="B524" s="52"/>
      <c r="F524" s="1"/>
      <c r="G524" s="1"/>
      <c r="H524" s="1"/>
      <c r="L524" s="2"/>
    </row>
    <row r="525" spans="2:12" ht="15.75" customHeight="1" x14ac:dyDescent="0.35">
      <c r="B525" s="52"/>
      <c r="F525" s="1"/>
      <c r="G525" s="1"/>
      <c r="H525" s="1"/>
      <c r="L525" s="2"/>
    </row>
    <row r="526" spans="2:12" ht="15.75" customHeight="1" x14ac:dyDescent="0.35">
      <c r="B526" s="52"/>
      <c r="F526" s="1"/>
      <c r="G526" s="1"/>
      <c r="H526" s="1"/>
      <c r="L526" s="2"/>
    </row>
    <row r="527" spans="2:12" ht="15.75" customHeight="1" x14ac:dyDescent="0.35">
      <c r="B527" s="52"/>
      <c r="F527" s="1"/>
      <c r="G527" s="1"/>
      <c r="H527" s="1"/>
      <c r="L527" s="2"/>
    </row>
    <row r="528" spans="2:12" ht="15.75" customHeight="1" x14ac:dyDescent="0.35">
      <c r="B528" s="52"/>
      <c r="F528" s="1"/>
      <c r="G528" s="1"/>
      <c r="H528" s="1"/>
      <c r="L528" s="2"/>
    </row>
    <row r="529" spans="2:12" ht="15.75" customHeight="1" x14ac:dyDescent="0.35">
      <c r="B529" s="52"/>
      <c r="F529" s="1"/>
      <c r="G529" s="1"/>
      <c r="H529" s="1"/>
      <c r="L529" s="2"/>
    </row>
    <row r="530" spans="2:12" ht="15.75" customHeight="1" x14ac:dyDescent="0.35">
      <c r="B530" s="52"/>
      <c r="F530" s="1"/>
      <c r="G530" s="1"/>
      <c r="H530" s="1"/>
      <c r="L530" s="2"/>
    </row>
    <row r="531" spans="2:12" ht="15.75" customHeight="1" x14ac:dyDescent="0.35">
      <c r="B531" s="52"/>
      <c r="F531" s="1"/>
      <c r="G531" s="1"/>
      <c r="H531" s="1"/>
      <c r="L531" s="2"/>
    </row>
    <row r="532" spans="2:12" ht="15.75" customHeight="1" x14ac:dyDescent="0.35">
      <c r="B532" s="52"/>
      <c r="F532" s="1"/>
      <c r="G532" s="1"/>
      <c r="H532" s="1"/>
      <c r="L532" s="2"/>
    </row>
    <row r="533" spans="2:12" ht="15.75" customHeight="1" x14ac:dyDescent="0.35">
      <c r="B533" s="52"/>
      <c r="F533" s="1"/>
      <c r="G533" s="1"/>
      <c r="H533" s="1"/>
      <c r="L533" s="2"/>
    </row>
    <row r="534" spans="2:12" ht="15.75" customHeight="1" x14ac:dyDescent="0.35">
      <c r="B534" s="52"/>
      <c r="F534" s="1"/>
      <c r="G534" s="1"/>
      <c r="H534" s="1"/>
      <c r="L534" s="2"/>
    </row>
    <row r="535" spans="2:12" ht="15.75" customHeight="1" x14ac:dyDescent="0.35">
      <c r="B535" s="52"/>
      <c r="F535" s="1"/>
      <c r="G535" s="1"/>
      <c r="H535" s="1"/>
      <c r="L535" s="2"/>
    </row>
    <row r="536" spans="2:12" ht="15.75" customHeight="1" x14ac:dyDescent="0.35">
      <c r="B536" s="52"/>
      <c r="F536" s="1"/>
      <c r="G536" s="1"/>
      <c r="H536" s="1"/>
      <c r="L536" s="2"/>
    </row>
    <row r="537" spans="2:12" ht="15.75" customHeight="1" x14ac:dyDescent="0.35">
      <c r="B537" s="52"/>
      <c r="F537" s="1"/>
      <c r="G537" s="1"/>
      <c r="H537" s="1"/>
      <c r="L537" s="2"/>
    </row>
    <row r="538" spans="2:12" ht="15.75" customHeight="1" x14ac:dyDescent="0.35">
      <c r="B538" s="52"/>
      <c r="F538" s="1"/>
      <c r="G538" s="1"/>
      <c r="H538" s="1"/>
      <c r="L538" s="2"/>
    </row>
    <row r="539" spans="2:12" ht="15.75" customHeight="1" x14ac:dyDescent="0.35">
      <c r="B539" s="52"/>
      <c r="F539" s="1"/>
      <c r="G539" s="1"/>
      <c r="H539" s="1"/>
      <c r="L539" s="2"/>
    </row>
    <row r="540" spans="2:12" ht="15.75" customHeight="1" x14ac:dyDescent="0.35">
      <c r="B540" s="52"/>
      <c r="F540" s="1"/>
      <c r="G540" s="1"/>
      <c r="H540" s="1"/>
      <c r="L540" s="2"/>
    </row>
    <row r="541" spans="2:12" ht="15.75" customHeight="1" x14ac:dyDescent="0.35">
      <c r="B541" s="52"/>
      <c r="F541" s="1"/>
      <c r="G541" s="1"/>
      <c r="H541" s="1"/>
      <c r="L541" s="2"/>
    </row>
    <row r="542" spans="2:12" ht="15.75" customHeight="1" x14ac:dyDescent="0.35">
      <c r="B542" s="52"/>
      <c r="F542" s="1"/>
      <c r="G542" s="1"/>
      <c r="H542" s="1"/>
      <c r="L542" s="2"/>
    </row>
    <row r="543" spans="2:12" ht="15.75" customHeight="1" x14ac:dyDescent="0.35">
      <c r="B543" s="52"/>
      <c r="F543" s="1"/>
      <c r="G543" s="1"/>
      <c r="H543" s="1"/>
      <c r="L543" s="2"/>
    </row>
    <row r="544" spans="2:12" ht="15.75" customHeight="1" x14ac:dyDescent="0.35">
      <c r="B544" s="52"/>
      <c r="F544" s="1"/>
      <c r="G544" s="1"/>
      <c r="H544" s="1"/>
      <c r="L544" s="2"/>
    </row>
    <row r="545" spans="2:12" ht="15.75" customHeight="1" x14ac:dyDescent="0.35">
      <c r="B545" s="52"/>
      <c r="F545" s="1"/>
      <c r="G545" s="1"/>
      <c r="H545" s="1"/>
      <c r="L545" s="2"/>
    </row>
    <row r="546" spans="2:12" ht="15.75" customHeight="1" x14ac:dyDescent="0.35">
      <c r="B546" s="52"/>
      <c r="F546" s="1"/>
      <c r="G546" s="1"/>
      <c r="H546" s="1"/>
      <c r="L546" s="2"/>
    </row>
    <row r="547" spans="2:12" ht="15.75" customHeight="1" x14ac:dyDescent="0.35">
      <c r="B547" s="52"/>
      <c r="F547" s="1"/>
      <c r="G547" s="1"/>
      <c r="H547" s="1"/>
      <c r="L547" s="2"/>
    </row>
    <row r="548" spans="2:12" ht="15.75" customHeight="1" x14ac:dyDescent="0.35">
      <c r="B548" s="52"/>
      <c r="F548" s="1"/>
      <c r="G548" s="1"/>
      <c r="H548" s="1"/>
      <c r="L548" s="2"/>
    </row>
    <row r="549" spans="2:12" ht="15.75" customHeight="1" x14ac:dyDescent="0.35">
      <c r="B549" s="52"/>
      <c r="F549" s="1"/>
      <c r="G549" s="1"/>
      <c r="H549" s="1"/>
      <c r="L549" s="2"/>
    </row>
    <row r="550" spans="2:12" ht="15.75" customHeight="1" x14ac:dyDescent="0.35">
      <c r="B550" s="52"/>
      <c r="F550" s="1"/>
      <c r="G550" s="1"/>
      <c r="H550" s="1"/>
      <c r="L550" s="2"/>
    </row>
    <row r="551" spans="2:12" ht="15.75" customHeight="1" x14ac:dyDescent="0.35">
      <c r="B551" s="52"/>
      <c r="F551" s="1"/>
      <c r="G551" s="1"/>
      <c r="H551" s="1"/>
      <c r="L551" s="2"/>
    </row>
    <row r="552" spans="2:12" ht="15.75" customHeight="1" x14ac:dyDescent="0.35">
      <c r="B552" s="52"/>
      <c r="F552" s="1"/>
      <c r="G552" s="1"/>
      <c r="H552" s="1"/>
      <c r="L552" s="2"/>
    </row>
    <row r="553" spans="2:12" ht="15.75" customHeight="1" x14ac:dyDescent="0.35">
      <c r="B553" s="52"/>
      <c r="F553" s="1"/>
      <c r="G553" s="1"/>
      <c r="H553" s="1"/>
      <c r="L553" s="2"/>
    </row>
    <row r="554" spans="2:12" ht="15.75" customHeight="1" x14ac:dyDescent="0.35">
      <c r="B554" s="52"/>
      <c r="F554" s="1"/>
      <c r="G554" s="1"/>
      <c r="H554" s="1"/>
      <c r="L554" s="2"/>
    </row>
    <row r="555" spans="2:12" ht="15.75" customHeight="1" x14ac:dyDescent="0.35">
      <c r="B555" s="52"/>
      <c r="F555" s="1"/>
      <c r="G555" s="1"/>
      <c r="H555" s="1"/>
      <c r="L555" s="2"/>
    </row>
    <row r="556" spans="2:12" ht="15.75" customHeight="1" x14ac:dyDescent="0.35">
      <c r="B556" s="52"/>
      <c r="F556" s="1"/>
      <c r="G556" s="1"/>
      <c r="H556" s="1"/>
      <c r="L556" s="2"/>
    </row>
    <row r="557" spans="2:12" ht="15.75" customHeight="1" x14ac:dyDescent="0.35">
      <c r="B557" s="52"/>
      <c r="F557" s="1"/>
      <c r="G557" s="1"/>
      <c r="H557" s="1"/>
      <c r="L557" s="2"/>
    </row>
    <row r="558" spans="2:12" ht="15.75" customHeight="1" x14ac:dyDescent="0.35">
      <c r="B558" s="52"/>
      <c r="F558" s="1"/>
      <c r="G558" s="1"/>
      <c r="H558" s="1"/>
      <c r="L558" s="2"/>
    </row>
    <row r="559" spans="2:12" ht="15.75" customHeight="1" x14ac:dyDescent="0.35">
      <c r="B559" s="52"/>
      <c r="F559" s="1"/>
      <c r="G559" s="1"/>
      <c r="H559" s="1"/>
      <c r="L559" s="2"/>
    </row>
    <row r="560" spans="2:12" ht="15.75" customHeight="1" x14ac:dyDescent="0.35">
      <c r="B560" s="52"/>
      <c r="F560" s="1"/>
      <c r="G560" s="1"/>
      <c r="H560" s="1"/>
      <c r="L560" s="2"/>
    </row>
    <row r="561" spans="2:12" ht="15.75" customHeight="1" x14ac:dyDescent="0.35">
      <c r="B561" s="52"/>
      <c r="F561" s="1"/>
      <c r="G561" s="1"/>
      <c r="H561" s="1"/>
      <c r="L561" s="2"/>
    </row>
    <row r="562" spans="2:12" ht="15.75" customHeight="1" x14ac:dyDescent="0.35">
      <c r="B562" s="52"/>
      <c r="F562" s="1"/>
      <c r="G562" s="1"/>
      <c r="H562" s="1"/>
      <c r="L562" s="2"/>
    </row>
    <row r="563" spans="2:12" ht="15.75" customHeight="1" x14ac:dyDescent="0.35">
      <c r="B563" s="52"/>
      <c r="F563" s="1"/>
      <c r="G563" s="1"/>
      <c r="H563" s="1"/>
      <c r="L563" s="2"/>
    </row>
    <row r="564" spans="2:12" ht="15.75" customHeight="1" x14ac:dyDescent="0.35">
      <c r="B564" s="52"/>
      <c r="F564" s="1"/>
      <c r="G564" s="1"/>
      <c r="H564" s="1"/>
      <c r="L564" s="2"/>
    </row>
    <row r="565" spans="2:12" ht="15.75" customHeight="1" x14ac:dyDescent="0.35">
      <c r="B565" s="52"/>
      <c r="F565" s="1"/>
      <c r="G565" s="1"/>
      <c r="H565" s="1"/>
      <c r="L565" s="2"/>
    </row>
    <row r="566" spans="2:12" ht="15.75" customHeight="1" x14ac:dyDescent="0.35">
      <c r="B566" s="52"/>
      <c r="F566" s="1"/>
      <c r="G566" s="1"/>
      <c r="H566" s="1"/>
      <c r="L566" s="2"/>
    </row>
    <row r="567" spans="2:12" ht="15.75" customHeight="1" x14ac:dyDescent="0.35">
      <c r="B567" s="52"/>
      <c r="F567" s="1"/>
      <c r="G567" s="1"/>
      <c r="H567" s="1"/>
      <c r="L567" s="2"/>
    </row>
    <row r="568" spans="2:12" ht="15.75" customHeight="1" x14ac:dyDescent="0.35">
      <c r="B568" s="52"/>
      <c r="F568" s="1"/>
      <c r="G568" s="1"/>
      <c r="H568" s="1"/>
      <c r="L568" s="2"/>
    </row>
    <row r="569" spans="2:12" ht="15.75" customHeight="1" x14ac:dyDescent="0.35">
      <c r="B569" s="52"/>
      <c r="F569" s="1"/>
      <c r="G569" s="1"/>
      <c r="H569" s="1"/>
      <c r="L569" s="2"/>
    </row>
    <row r="570" spans="2:12" ht="15.75" customHeight="1" x14ac:dyDescent="0.35">
      <c r="B570" s="52"/>
      <c r="F570" s="1"/>
      <c r="G570" s="1"/>
      <c r="H570" s="1"/>
      <c r="L570" s="2"/>
    </row>
    <row r="571" spans="2:12" ht="15.75" customHeight="1" x14ac:dyDescent="0.35">
      <c r="B571" s="52"/>
      <c r="F571" s="1"/>
      <c r="G571" s="1"/>
      <c r="H571" s="1"/>
      <c r="L571" s="2"/>
    </row>
    <row r="572" spans="2:12" ht="15.75" customHeight="1" x14ac:dyDescent="0.35">
      <c r="B572" s="52"/>
      <c r="F572" s="1"/>
      <c r="G572" s="1"/>
      <c r="H572" s="1"/>
      <c r="L572" s="2"/>
    </row>
    <row r="573" spans="2:12" ht="15.75" customHeight="1" x14ac:dyDescent="0.35">
      <c r="B573" s="52"/>
      <c r="F573" s="1"/>
      <c r="G573" s="1"/>
      <c r="H573" s="1"/>
      <c r="L573" s="2"/>
    </row>
    <row r="574" spans="2:12" ht="15.75" customHeight="1" x14ac:dyDescent="0.35">
      <c r="B574" s="52"/>
      <c r="F574" s="1"/>
      <c r="G574" s="1"/>
      <c r="H574" s="1"/>
      <c r="L574" s="2"/>
    </row>
    <row r="575" spans="2:12" ht="15.75" customHeight="1" x14ac:dyDescent="0.35">
      <c r="B575" s="52"/>
      <c r="F575" s="1"/>
      <c r="G575" s="1"/>
      <c r="H575" s="1"/>
      <c r="L575" s="2"/>
    </row>
    <row r="576" spans="2:12" ht="15.75" customHeight="1" x14ac:dyDescent="0.35">
      <c r="B576" s="52"/>
      <c r="F576" s="1"/>
      <c r="G576" s="1"/>
      <c r="H576" s="1"/>
      <c r="L576" s="2"/>
    </row>
    <row r="577" spans="2:12" ht="15.75" customHeight="1" x14ac:dyDescent="0.35">
      <c r="B577" s="52"/>
      <c r="F577" s="1"/>
      <c r="G577" s="1"/>
      <c r="H577" s="1"/>
      <c r="L577" s="2"/>
    </row>
    <row r="578" spans="2:12" ht="15.75" customHeight="1" x14ac:dyDescent="0.35">
      <c r="B578" s="52"/>
      <c r="F578" s="1"/>
      <c r="G578" s="1"/>
      <c r="H578" s="1"/>
      <c r="L578" s="2"/>
    </row>
    <row r="579" spans="2:12" ht="15.75" customHeight="1" x14ac:dyDescent="0.35">
      <c r="B579" s="52"/>
      <c r="F579" s="1"/>
      <c r="G579" s="1"/>
      <c r="H579" s="1"/>
      <c r="L579" s="2"/>
    </row>
    <row r="580" spans="2:12" ht="15.75" customHeight="1" x14ac:dyDescent="0.35">
      <c r="B580" s="52"/>
      <c r="F580" s="1"/>
      <c r="G580" s="1"/>
      <c r="H580" s="1"/>
      <c r="L580" s="2"/>
    </row>
    <row r="581" spans="2:12" ht="15.75" customHeight="1" x14ac:dyDescent="0.35">
      <c r="B581" s="52"/>
      <c r="F581" s="1"/>
      <c r="G581" s="1"/>
      <c r="H581" s="1"/>
      <c r="L581" s="2"/>
    </row>
    <row r="582" spans="2:12" ht="15.75" customHeight="1" x14ac:dyDescent="0.35">
      <c r="B582" s="52"/>
      <c r="F582" s="1"/>
      <c r="G582" s="1"/>
      <c r="H582" s="1"/>
      <c r="L582" s="2"/>
    </row>
    <row r="583" spans="2:12" ht="15.75" customHeight="1" x14ac:dyDescent="0.35">
      <c r="B583" s="52"/>
      <c r="F583" s="1"/>
      <c r="G583" s="1"/>
      <c r="H583" s="1"/>
      <c r="L583" s="2"/>
    </row>
    <row r="584" spans="2:12" ht="15.75" customHeight="1" x14ac:dyDescent="0.35">
      <c r="B584" s="52"/>
      <c r="F584" s="1"/>
      <c r="G584" s="1"/>
      <c r="H584" s="1"/>
      <c r="L584" s="2"/>
    </row>
    <row r="585" spans="2:12" ht="15.75" customHeight="1" x14ac:dyDescent="0.35">
      <c r="B585" s="52"/>
      <c r="F585" s="1"/>
      <c r="G585" s="1"/>
      <c r="H585" s="1"/>
      <c r="L585" s="2"/>
    </row>
    <row r="586" spans="2:12" ht="15.75" customHeight="1" x14ac:dyDescent="0.35">
      <c r="B586" s="52"/>
      <c r="F586" s="1"/>
      <c r="G586" s="1"/>
      <c r="H586" s="1"/>
      <c r="L586" s="2"/>
    </row>
    <row r="587" spans="2:12" ht="15.75" customHeight="1" x14ac:dyDescent="0.35">
      <c r="B587" s="52"/>
      <c r="F587" s="1"/>
      <c r="G587" s="1"/>
      <c r="H587" s="1"/>
      <c r="L587" s="2"/>
    </row>
    <row r="588" spans="2:12" ht="15.75" customHeight="1" x14ac:dyDescent="0.35">
      <c r="B588" s="52"/>
      <c r="F588" s="1"/>
      <c r="G588" s="1"/>
      <c r="H588" s="1"/>
      <c r="L588" s="2"/>
    </row>
    <row r="589" spans="2:12" ht="15.75" customHeight="1" x14ac:dyDescent="0.35">
      <c r="B589" s="52"/>
      <c r="F589" s="1"/>
      <c r="G589" s="1"/>
      <c r="H589" s="1"/>
      <c r="L589" s="2"/>
    </row>
    <row r="590" spans="2:12" ht="15.75" customHeight="1" x14ac:dyDescent="0.35">
      <c r="B590" s="52"/>
      <c r="F590" s="1"/>
      <c r="G590" s="1"/>
      <c r="H590" s="1"/>
      <c r="L590" s="2"/>
    </row>
    <row r="591" spans="2:12" ht="15.75" customHeight="1" x14ac:dyDescent="0.35">
      <c r="B591" s="52"/>
      <c r="F591" s="1"/>
      <c r="G591" s="1"/>
      <c r="H591" s="1"/>
      <c r="L591" s="2"/>
    </row>
    <row r="592" spans="2:12" ht="15.75" customHeight="1" x14ac:dyDescent="0.35">
      <c r="B592" s="52"/>
      <c r="F592" s="1"/>
      <c r="G592" s="1"/>
      <c r="H592" s="1"/>
      <c r="L592" s="2"/>
    </row>
    <row r="593" spans="2:12" ht="15.75" customHeight="1" x14ac:dyDescent="0.35">
      <c r="B593" s="52"/>
      <c r="F593" s="1"/>
      <c r="G593" s="1"/>
      <c r="H593" s="1"/>
      <c r="L593" s="2"/>
    </row>
    <row r="594" spans="2:12" ht="15.75" customHeight="1" x14ac:dyDescent="0.35">
      <c r="B594" s="52"/>
      <c r="F594" s="1"/>
      <c r="G594" s="1"/>
      <c r="H594" s="1"/>
      <c r="L594" s="2"/>
    </row>
    <row r="595" spans="2:12" ht="15.75" customHeight="1" x14ac:dyDescent="0.35">
      <c r="B595" s="52"/>
      <c r="F595" s="1"/>
      <c r="G595" s="1"/>
      <c r="H595" s="1"/>
      <c r="L595" s="2"/>
    </row>
    <row r="596" spans="2:12" ht="15.75" customHeight="1" x14ac:dyDescent="0.35">
      <c r="B596" s="52"/>
      <c r="F596" s="1"/>
      <c r="G596" s="1"/>
      <c r="H596" s="1"/>
      <c r="L596" s="2"/>
    </row>
    <row r="597" spans="2:12" ht="15.75" customHeight="1" x14ac:dyDescent="0.35">
      <c r="B597" s="52"/>
      <c r="F597" s="1"/>
      <c r="G597" s="1"/>
      <c r="H597" s="1"/>
      <c r="L597" s="2"/>
    </row>
    <row r="598" spans="2:12" ht="15.75" customHeight="1" x14ac:dyDescent="0.35">
      <c r="B598" s="52"/>
      <c r="F598" s="1"/>
      <c r="G598" s="1"/>
      <c r="H598" s="1"/>
      <c r="L598" s="2"/>
    </row>
    <row r="599" spans="2:12" ht="15.75" customHeight="1" x14ac:dyDescent="0.35">
      <c r="B599" s="52"/>
      <c r="F599" s="1"/>
      <c r="G599" s="1"/>
      <c r="H599" s="1"/>
      <c r="L599" s="2"/>
    </row>
    <row r="600" spans="2:12" ht="15.75" customHeight="1" x14ac:dyDescent="0.35">
      <c r="B600" s="52"/>
      <c r="F600" s="1"/>
      <c r="G600" s="1"/>
      <c r="H600" s="1"/>
      <c r="L600" s="2"/>
    </row>
    <row r="601" spans="2:12" ht="15.75" customHeight="1" x14ac:dyDescent="0.35">
      <c r="B601" s="52"/>
      <c r="F601" s="1"/>
      <c r="G601" s="1"/>
      <c r="H601" s="1"/>
      <c r="L601" s="2"/>
    </row>
    <row r="602" spans="2:12" ht="15.75" customHeight="1" x14ac:dyDescent="0.35">
      <c r="B602" s="52"/>
      <c r="F602" s="1"/>
      <c r="G602" s="1"/>
      <c r="H602" s="1"/>
      <c r="L602" s="2"/>
    </row>
    <row r="603" spans="2:12" ht="15.75" customHeight="1" x14ac:dyDescent="0.35">
      <c r="B603" s="52"/>
      <c r="F603" s="1"/>
      <c r="G603" s="1"/>
      <c r="H603" s="1"/>
      <c r="L603" s="2"/>
    </row>
    <row r="604" spans="2:12" ht="15.75" customHeight="1" x14ac:dyDescent="0.35">
      <c r="B604" s="52"/>
      <c r="F604" s="1"/>
      <c r="G604" s="1"/>
      <c r="H604" s="1"/>
      <c r="L604" s="2"/>
    </row>
    <row r="605" spans="2:12" ht="15.75" customHeight="1" x14ac:dyDescent="0.35">
      <c r="B605" s="52"/>
      <c r="F605" s="1"/>
      <c r="G605" s="1"/>
      <c r="H605" s="1"/>
      <c r="L605" s="2"/>
    </row>
    <row r="606" spans="2:12" ht="15.75" customHeight="1" x14ac:dyDescent="0.35">
      <c r="B606" s="52"/>
      <c r="F606" s="1"/>
      <c r="G606" s="1"/>
      <c r="H606" s="1"/>
      <c r="L606" s="2"/>
    </row>
    <row r="607" spans="2:12" ht="15.75" customHeight="1" x14ac:dyDescent="0.35">
      <c r="B607" s="52"/>
      <c r="F607" s="1"/>
      <c r="G607" s="1"/>
      <c r="H607" s="1"/>
      <c r="L607" s="2"/>
    </row>
    <row r="608" spans="2:12" ht="15.75" customHeight="1" x14ac:dyDescent="0.35">
      <c r="B608" s="52"/>
      <c r="F608" s="1"/>
      <c r="G608" s="1"/>
      <c r="H608" s="1"/>
      <c r="L608" s="2"/>
    </row>
    <row r="609" spans="2:12" ht="15.75" customHeight="1" x14ac:dyDescent="0.35">
      <c r="B609" s="52"/>
      <c r="F609" s="1"/>
      <c r="G609" s="1"/>
      <c r="H609" s="1"/>
      <c r="L609" s="2"/>
    </row>
    <row r="610" spans="2:12" ht="15.75" customHeight="1" x14ac:dyDescent="0.35">
      <c r="B610" s="52"/>
      <c r="F610" s="1"/>
      <c r="G610" s="1"/>
      <c r="H610" s="1"/>
      <c r="L610" s="2"/>
    </row>
    <row r="611" spans="2:12" ht="15.75" customHeight="1" x14ac:dyDescent="0.35">
      <c r="B611" s="52"/>
      <c r="F611" s="1"/>
      <c r="G611" s="1"/>
      <c r="H611" s="1"/>
      <c r="L611" s="2"/>
    </row>
    <row r="612" spans="2:12" ht="15.75" customHeight="1" x14ac:dyDescent="0.35">
      <c r="B612" s="52"/>
      <c r="F612" s="1"/>
      <c r="G612" s="1"/>
      <c r="H612" s="1"/>
      <c r="L612" s="2"/>
    </row>
    <row r="613" spans="2:12" ht="15.75" customHeight="1" x14ac:dyDescent="0.35">
      <c r="B613" s="52"/>
      <c r="F613" s="1"/>
      <c r="G613" s="1"/>
      <c r="H613" s="1"/>
      <c r="L613" s="2"/>
    </row>
    <row r="614" spans="2:12" ht="15.75" customHeight="1" x14ac:dyDescent="0.35">
      <c r="B614" s="52"/>
      <c r="F614" s="1"/>
      <c r="G614" s="1"/>
      <c r="H614" s="1"/>
      <c r="L614" s="2"/>
    </row>
    <row r="615" spans="2:12" ht="15.75" customHeight="1" x14ac:dyDescent="0.35">
      <c r="B615" s="52"/>
      <c r="F615" s="1"/>
      <c r="G615" s="1"/>
      <c r="H615" s="1"/>
      <c r="L615" s="2"/>
    </row>
    <row r="616" spans="2:12" ht="15.75" customHeight="1" x14ac:dyDescent="0.35">
      <c r="B616" s="52"/>
      <c r="F616" s="1"/>
      <c r="G616" s="1"/>
      <c r="H616" s="1"/>
      <c r="L616" s="2"/>
    </row>
    <row r="617" spans="2:12" ht="15.75" customHeight="1" x14ac:dyDescent="0.35">
      <c r="B617" s="52"/>
      <c r="F617" s="1"/>
      <c r="G617" s="1"/>
      <c r="H617" s="1"/>
      <c r="L617" s="2"/>
    </row>
    <row r="618" spans="2:12" ht="15.75" customHeight="1" x14ac:dyDescent="0.35">
      <c r="B618" s="52"/>
      <c r="F618" s="1"/>
      <c r="G618" s="1"/>
      <c r="H618" s="1"/>
      <c r="L618" s="2"/>
    </row>
    <row r="619" spans="2:12" ht="15.75" customHeight="1" x14ac:dyDescent="0.35">
      <c r="B619" s="52"/>
      <c r="F619" s="1"/>
      <c r="G619" s="1"/>
      <c r="H619" s="1"/>
      <c r="L619" s="2"/>
    </row>
    <row r="620" spans="2:12" ht="15.75" customHeight="1" x14ac:dyDescent="0.35">
      <c r="B620" s="52"/>
      <c r="F620" s="1"/>
      <c r="G620" s="1"/>
      <c r="H620" s="1"/>
      <c r="L620" s="2"/>
    </row>
    <row r="621" spans="2:12" ht="15.75" customHeight="1" x14ac:dyDescent="0.35">
      <c r="B621" s="52"/>
      <c r="F621" s="1"/>
      <c r="G621" s="1"/>
      <c r="H621" s="1"/>
      <c r="L621" s="2"/>
    </row>
    <row r="622" spans="2:12" ht="15.75" customHeight="1" x14ac:dyDescent="0.35">
      <c r="B622" s="52"/>
      <c r="F622" s="1"/>
      <c r="G622" s="1"/>
      <c r="H622" s="1"/>
      <c r="L622" s="2"/>
    </row>
    <row r="623" spans="2:12" ht="15.75" customHeight="1" x14ac:dyDescent="0.35">
      <c r="B623" s="52"/>
      <c r="F623" s="1"/>
      <c r="G623" s="1"/>
      <c r="H623" s="1"/>
      <c r="L623" s="2"/>
    </row>
    <row r="624" spans="2:12" ht="15.75" customHeight="1" x14ac:dyDescent="0.35">
      <c r="B624" s="52"/>
      <c r="F624" s="1"/>
      <c r="G624" s="1"/>
      <c r="H624" s="1"/>
      <c r="L624" s="2"/>
    </row>
    <row r="625" spans="2:12" ht="15.75" customHeight="1" x14ac:dyDescent="0.35">
      <c r="B625" s="52"/>
      <c r="F625" s="1"/>
      <c r="G625" s="1"/>
      <c r="H625" s="1"/>
      <c r="L625" s="2"/>
    </row>
    <row r="626" spans="2:12" ht="15.75" customHeight="1" x14ac:dyDescent="0.35">
      <c r="B626" s="52"/>
      <c r="F626" s="1"/>
      <c r="G626" s="1"/>
      <c r="H626" s="1"/>
      <c r="L626" s="2"/>
    </row>
    <row r="627" spans="2:12" ht="15.75" customHeight="1" x14ac:dyDescent="0.35">
      <c r="B627" s="52"/>
      <c r="F627" s="1"/>
      <c r="G627" s="1"/>
      <c r="H627" s="1"/>
      <c r="L627" s="2"/>
    </row>
    <row r="628" spans="2:12" ht="15.75" customHeight="1" x14ac:dyDescent="0.35">
      <c r="B628" s="52"/>
      <c r="F628" s="1"/>
      <c r="G628" s="1"/>
      <c r="H628" s="1"/>
      <c r="L628" s="2"/>
    </row>
    <row r="629" spans="2:12" ht="15.75" customHeight="1" x14ac:dyDescent="0.35">
      <c r="B629" s="52"/>
      <c r="F629" s="1"/>
      <c r="G629" s="1"/>
      <c r="H629" s="1"/>
      <c r="L629" s="2"/>
    </row>
    <row r="630" spans="2:12" ht="15.75" customHeight="1" x14ac:dyDescent="0.35">
      <c r="B630" s="52"/>
      <c r="F630" s="1"/>
      <c r="G630" s="1"/>
      <c r="H630" s="1"/>
      <c r="L630" s="2"/>
    </row>
    <row r="631" spans="2:12" ht="15.75" customHeight="1" x14ac:dyDescent="0.35">
      <c r="B631" s="52"/>
      <c r="F631" s="1"/>
      <c r="G631" s="1"/>
      <c r="H631" s="1"/>
      <c r="L631" s="2"/>
    </row>
    <row r="632" spans="2:12" ht="15.75" customHeight="1" x14ac:dyDescent="0.35">
      <c r="B632" s="52"/>
      <c r="F632" s="1"/>
      <c r="G632" s="1"/>
      <c r="H632" s="1"/>
      <c r="L632" s="2"/>
    </row>
    <row r="633" spans="2:12" ht="15.75" customHeight="1" x14ac:dyDescent="0.35">
      <c r="B633" s="52"/>
      <c r="F633" s="1"/>
      <c r="G633" s="1"/>
      <c r="H633" s="1"/>
      <c r="L633" s="2"/>
    </row>
    <row r="634" spans="2:12" ht="15.75" customHeight="1" x14ac:dyDescent="0.35">
      <c r="B634" s="52"/>
      <c r="F634" s="1"/>
      <c r="G634" s="1"/>
      <c r="H634" s="1"/>
      <c r="L634" s="2"/>
    </row>
    <row r="635" spans="2:12" ht="15.75" customHeight="1" x14ac:dyDescent="0.35">
      <c r="B635" s="52"/>
      <c r="F635" s="1"/>
      <c r="G635" s="1"/>
      <c r="H635" s="1"/>
      <c r="L635" s="2"/>
    </row>
    <row r="636" spans="2:12" ht="15.75" customHeight="1" x14ac:dyDescent="0.35">
      <c r="B636" s="52"/>
      <c r="F636" s="1"/>
      <c r="G636" s="1"/>
      <c r="H636" s="1"/>
      <c r="L636" s="2"/>
    </row>
    <row r="637" spans="2:12" ht="15.75" customHeight="1" x14ac:dyDescent="0.35">
      <c r="B637" s="52"/>
      <c r="F637" s="1"/>
      <c r="G637" s="1"/>
      <c r="H637" s="1"/>
      <c r="L637" s="2"/>
    </row>
    <row r="638" spans="2:12" ht="15.75" customHeight="1" x14ac:dyDescent="0.35">
      <c r="B638" s="52"/>
      <c r="F638" s="1"/>
      <c r="G638" s="1"/>
      <c r="H638" s="1"/>
      <c r="L638" s="2"/>
    </row>
    <row r="639" spans="2:12" ht="15.75" customHeight="1" x14ac:dyDescent="0.35">
      <c r="B639" s="52"/>
      <c r="F639" s="1"/>
      <c r="G639" s="1"/>
      <c r="H639" s="1"/>
      <c r="L639" s="2"/>
    </row>
    <row r="640" spans="2:12" ht="15.75" customHeight="1" x14ac:dyDescent="0.35">
      <c r="B640" s="52"/>
      <c r="F640" s="1"/>
      <c r="G640" s="1"/>
      <c r="H640" s="1"/>
      <c r="L640" s="2"/>
    </row>
    <row r="641" spans="2:12" ht="15.75" customHeight="1" x14ac:dyDescent="0.35">
      <c r="B641" s="52"/>
      <c r="F641" s="1"/>
      <c r="G641" s="1"/>
      <c r="H641" s="1"/>
      <c r="L641" s="2"/>
    </row>
    <row r="642" spans="2:12" ht="15.75" customHeight="1" x14ac:dyDescent="0.35">
      <c r="B642" s="52"/>
      <c r="F642" s="1"/>
      <c r="G642" s="1"/>
      <c r="H642" s="1"/>
      <c r="L642" s="2"/>
    </row>
    <row r="643" spans="2:12" ht="15.75" customHeight="1" x14ac:dyDescent="0.35">
      <c r="B643" s="52"/>
      <c r="F643" s="1"/>
      <c r="G643" s="1"/>
      <c r="H643" s="1"/>
      <c r="L643" s="2"/>
    </row>
    <row r="644" spans="2:12" ht="15.75" customHeight="1" x14ac:dyDescent="0.35">
      <c r="B644" s="52"/>
      <c r="F644" s="1"/>
      <c r="G644" s="1"/>
      <c r="H644" s="1"/>
      <c r="L644" s="2"/>
    </row>
    <row r="645" spans="2:12" ht="15.75" customHeight="1" x14ac:dyDescent="0.35">
      <c r="B645" s="52"/>
      <c r="F645" s="1"/>
      <c r="G645" s="1"/>
      <c r="H645" s="1"/>
      <c r="L645" s="2"/>
    </row>
    <row r="646" spans="2:12" ht="15.75" customHeight="1" x14ac:dyDescent="0.35">
      <c r="B646" s="52"/>
      <c r="F646" s="1"/>
      <c r="G646" s="1"/>
      <c r="H646" s="1"/>
      <c r="L646" s="2"/>
    </row>
    <row r="647" spans="2:12" ht="15.75" customHeight="1" x14ac:dyDescent="0.35">
      <c r="B647" s="52"/>
      <c r="F647" s="1"/>
      <c r="G647" s="1"/>
      <c r="H647" s="1"/>
      <c r="L647" s="2"/>
    </row>
    <row r="648" spans="2:12" ht="15.75" customHeight="1" x14ac:dyDescent="0.35">
      <c r="B648" s="52"/>
      <c r="F648" s="1"/>
      <c r="G648" s="1"/>
      <c r="H648" s="1"/>
      <c r="L648" s="2"/>
    </row>
    <row r="649" spans="2:12" ht="15.75" customHeight="1" x14ac:dyDescent="0.35">
      <c r="B649" s="52"/>
      <c r="F649" s="1"/>
      <c r="G649" s="1"/>
      <c r="H649" s="1"/>
      <c r="L649" s="2"/>
    </row>
    <row r="650" spans="2:12" ht="15.75" customHeight="1" x14ac:dyDescent="0.35">
      <c r="B650" s="52"/>
      <c r="F650" s="1"/>
      <c r="G650" s="1"/>
      <c r="H650" s="1"/>
      <c r="L650" s="2"/>
    </row>
    <row r="651" spans="2:12" ht="15.75" customHeight="1" x14ac:dyDescent="0.35">
      <c r="B651" s="52"/>
      <c r="F651" s="1"/>
      <c r="G651" s="1"/>
      <c r="H651" s="1"/>
      <c r="L651" s="2"/>
    </row>
    <row r="652" spans="2:12" ht="15.75" customHeight="1" x14ac:dyDescent="0.35">
      <c r="B652" s="52"/>
      <c r="F652" s="1"/>
      <c r="G652" s="1"/>
      <c r="H652" s="1"/>
      <c r="L652" s="2"/>
    </row>
    <row r="653" spans="2:12" ht="15.75" customHeight="1" x14ac:dyDescent="0.35">
      <c r="B653" s="52"/>
      <c r="F653" s="1"/>
      <c r="G653" s="1"/>
      <c r="H653" s="1"/>
      <c r="L653" s="2"/>
    </row>
    <row r="654" spans="2:12" ht="15.75" customHeight="1" x14ac:dyDescent="0.35">
      <c r="B654" s="52"/>
      <c r="F654" s="1"/>
      <c r="G654" s="1"/>
      <c r="H654" s="1"/>
      <c r="L654" s="2"/>
    </row>
    <row r="655" spans="2:12" ht="15.75" customHeight="1" x14ac:dyDescent="0.35">
      <c r="B655" s="52"/>
      <c r="F655" s="1"/>
      <c r="G655" s="1"/>
      <c r="H655" s="1"/>
      <c r="L655" s="2"/>
    </row>
    <row r="656" spans="2:12" ht="15.75" customHeight="1" x14ac:dyDescent="0.35">
      <c r="B656" s="52"/>
      <c r="F656" s="1"/>
      <c r="G656" s="1"/>
      <c r="H656" s="1"/>
      <c r="L656" s="2"/>
    </row>
    <row r="657" spans="2:12" ht="15.75" customHeight="1" x14ac:dyDescent="0.35">
      <c r="B657" s="52"/>
      <c r="F657" s="1"/>
      <c r="G657" s="1"/>
      <c r="H657" s="1"/>
      <c r="L657" s="2"/>
    </row>
    <row r="658" spans="2:12" ht="15.75" customHeight="1" x14ac:dyDescent="0.35">
      <c r="B658" s="52"/>
      <c r="F658" s="1"/>
      <c r="G658" s="1"/>
      <c r="H658" s="1"/>
      <c r="L658" s="2"/>
    </row>
    <row r="659" spans="2:12" ht="15.75" customHeight="1" x14ac:dyDescent="0.35">
      <c r="B659" s="52"/>
      <c r="F659" s="1"/>
      <c r="G659" s="1"/>
      <c r="H659" s="1"/>
      <c r="L659" s="2"/>
    </row>
    <row r="660" spans="2:12" ht="15.75" customHeight="1" x14ac:dyDescent="0.35">
      <c r="B660" s="52"/>
      <c r="F660" s="1"/>
      <c r="G660" s="1"/>
      <c r="H660" s="1"/>
      <c r="L660" s="2"/>
    </row>
    <row r="661" spans="2:12" ht="15.75" customHeight="1" x14ac:dyDescent="0.35">
      <c r="B661" s="52"/>
      <c r="F661" s="1"/>
      <c r="G661" s="1"/>
      <c r="H661" s="1"/>
      <c r="L661" s="2"/>
    </row>
    <row r="662" spans="2:12" ht="15.75" customHeight="1" x14ac:dyDescent="0.35">
      <c r="B662" s="52"/>
      <c r="F662" s="1"/>
      <c r="G662" s="1"/>
      <c r="H662" s="1"/>
      <c r="L662" s="2"/>
    </row>
    <row r="663" spans="2:12" ht="15.75" customHeight="1" x14ac:dyDescent="0.35">
      <c r="B663" s="52"/>
      <c r="F663" s="1"/>
      <c r="G663" s="1"/>
      <c r="H663" s="1"/>
      <c r="L663" s="2"/>
    </row>
    <row r="664" spans="2:12" ht="15.75" customHeight="1" x14ac:dyDescent="0.35">
      <c r="B664" s="52"/>
      <c r="F664" s="1"/>
      <c r="G664" s="1"/>
      <c r="H664" s="1"/>
      <c r="L664" s="2"/>
    </row>
    <row r="665" spans="2:12" ht="15.75" customHeight="1" x14ac:dyDescent="0.35">
      <c r="B665" s="52"/>
      <c r="F665" s="1"/>
      <c r="G665" s="1"/>
      <c r="H665" s="1"/>
      <c r="L665" s="2"/>
    </row>
    <row r="666" spans="2:12" ht="15.75" customHeight="1" x14ac:dyDescent="0.35">
      <c r="B666" s="52"/>
      <c r="F666" s="1"/>
      <c r="G666" s="1"/>
      <c r="H666" s="1"/>
      <c r="L666" s="2"/>
    </row>
    <row r="667" spans="2:12" ht="15.75" customHeight="1" x14ac:dyDescent="0.35">
      <c r="B667" s="52"/>
      <c r="F667" s="1"/>
      <c r="G667" s="1"/>
      <c r="H667" s="1"/>
      <c r="L667" s="2"/>
    </row>
    <row r="668" spans="2:12" ht="15.75" customHeight="1" x14ac:dyDescent="0.35">
      <c r="B668" s="52"/>
      <c r="F668" s="1"/>
      <c r="G668" s="1"/>
      <c r="H668" s="1"/>
      <c r="L668" s="2"/>
    </row>
    <row r="669" spans="2:12" ht="15.75" customHeight="1" x14ac:dyDescent="0.35">
      <c r="B669" s="52"/>
      <c r="F669" s="1"/>
      <c r="G669" s="1"/>
      <c r="H669" s="1"/>
      <c r="L669" s="2"/>
    </row>
    <row r="670" spans="2:12" ht="15.75" customHeight="1" x14ac:dyDescent="0.35">
      <c r="B670" s="52"/>
      <c r="F670" s="1"/>
      <c r="G670" s="1"/>
      <c r="H670" s="1"/>
      <c r="L670" s="2"/>
    </row>
    <row r="671" spans="2:12" ht="15.75" customHeight="1" x14ac:dyDescent="0.35">
      <c r="B671" s="52"/>
      <c r="F671" s="1"/>
      <c r="G671" s="1"/>
      <c r="H671" s="1"/>
      <c r="L671" s="2"/>
    </row>
    <row r="672" spans="2:12" ht="15.75" customHeight="1" x14ac:dyDescent="0.35">
      <c r="B672" s="52"/>
      <c r="F672" s="1"/>
      <c r="G672" s="1"/>
      <c r="H672" s="1"/>
      <c r="L672" s="2"/>
    </row>
    <row r="673" spans="2:12" ht="15.75" customHeight="1" x14ac:dyDescent="0.35">
      <c r="B673" s="52"/>
      <c r="F673" s="1"/>
      <c r="G673" s="1"/>
      <c r="H673" s="1"/>
      <c r="L673" s="2"/>
    </row>
    <row r="674" spans="2:12" ht="15.75" customHeight="1" x14ac:dyDescent="0.35">
      <c r="B674" s="52"/>
      <c r="F674" s="1"/>
      <c r="G674" s="1"/>
      <c r="H674" s="1"/>
      <c r="L674" s="2"/>
    </row>
    <row r="675" spans="2:12" ht="15.75" customHeight="1" x14ac:dyDescent="0.35">
      <c r="B675" s="52"/>
      <c r="F675" s="1"/>
      <c r="G675" s="1"/>
      <c r="H675" s="1"/>
      <c r="L675" s="2"/>
    </row>
    <row r="676" spans="2:12" ht="15.75" customHeight="1" x14ac:dyDescent="0.35">
      <c r="B676" s="52"/>
      <c r="F676" s="1"/>
      <c r="G676" s="1"/>
      <c r="H676" s="1"/>
      <c r="L676" s="2"/>
    </row>
    <row r="677" spans="2:12" ht="15.75" customHeight="1" x14ac:dyDescent="0.35">
      <c r="B677" s="52"/>
      <c r="F677" s="1"/>
      <c r="G677" s="1"/>
      <c r="H677" s="1"/>
      <c r="L677" s="2"/>
    </row>
    <row r="678" spans="2:12" ht="15.75" customHeight="1" x14ac:dyDescent="0.35">
      <c r="B678" s="52"/>
      <c r="F678" s="1"/>
      <c r="G678" s="1"/>
      <c r="H678" s="1"/>
      <c r="L678" s="2"/>
    </row>
    <row r="679" spans="2:12" ht="15.75" customHeight="1" x14ac:dyDescent="0.35">
      <c r="B679" s="52"/>
      <c r="F679" s="1"/>
      <c r="G679" s="1"/>
      <c r="H679" s="1"/>
      <c r="L679" s="2"/>
    </row>
    <row r="680" spans="2:12" ht="15.75" customHeight="1" x14ac:dyDescent="0.35">
      <c r="B680" s="52"/>
      <c r="F680" s="1"/>
      <c r="G680" s="1"/>
      <c r="H680" s="1"/>
      <c r="L680" s="2"/>
    </row>
    <row r="681" spans="2:12" ht="15.75" customHeight="1" x14ac:dyDescent="0.35">
      <c r="B681" s="52"/>
      <c r="F681" s="1"/>
      <c r="G681" s="1"/>
      <c r="H681" s="1"/>
      <c r="L681" s="2"/>
    </row>
    <row r="682" spans="2:12" ht="15.75" customHeight="1" x14ac:dyDescent="0.35">
      <c r="B682" s="52"/>
      <c r="F682" s="1"/>
      <c r="G682" s="1"/>
      <c r="H682" s="1"/>
      <c r="L682" s="2"/>
    </row>
    <row r="683" spans="2:12" ht="15.75" customHeight="1" x14ac:dyDescent="0.35">
      <c r="B683" s="52"/>
      <c r="F683" s="1"/>
      <c r="G683" s="1"/>
      <c r="H683" s="1"/>
      <c r="L683" s="2"/>
    </row>
    <row r="684" spans="2:12" ht="15.75" customHeight="1" x14ac:dyDescent="0.35">
      <c r="B684" s="52"/>
      <c r="F684" s="1"/>
      <c r="G684" s="1"/>
      <c r="H684" s="1"/>
      <c r="L684" s="2"/>
    </row>
    <row r="685" spans="2:12" ht="15.75" customHeight="1" x14ac:dyDescent="0.35">
      <c r="B685" s="52"/>
      <c r="F685" s="1"/>
      <c r="G685" s="1"/>
      <c r="H685" s="1"/>
      <c r="L685" s="2"/>
    </row>
    <row r="686" spans="2:12" ht="15.75" customHeight="1" x14ac:dyDescent="0.35">
      <c r="B686" s="52"/>
      <c r="F686" s="1"/>
      <c r="G686" s="1"/>
      <c r="H686" s="1"/>
      <c r="L686" s="2"/>
    </row>
    <row r="687" spans="2:12" ht="15.75" customHeight="1" x14ac:dyDescent="0.35">
      <c r="B687" s="52"/>
      <c r="F687" s="1"/>
      <c r="G687" s="1"/>
      <c r="H687" s="1"/>
      <c r="L687" s="2"/>
    </row>
    <row r="688" spans="2:12" ht="15.75" customHeight="1" x14ac:dyDescent="0.35">
      <c r="B688" s="52"/>
      <c r="F688" s="1"/>
      <c r="G688" s="1"/>
      <c r="H688" s="1"/>
      <c r="L688" s="2"/>
    </row>
    <row r="689" spans="2:12" ht="15.75" customHeight="1" x14ac:dyDescent="0.35">
      <c r="B689" s="52"/>
      <c r="F689" s="1"/>
      <c r="G689" s="1"/>
      <c r="H689" s="1"/>
      <c r="L689" s="2"/>
    </row>
    <row r="690" spans="2:12" ht="15.75" customHeight="1" x14ac:dyDescent="0.35">
      <c r="B690" s="52"/>
      <c r="F690" s="1"/>
      <c r="G690" s="1"/>
      <c r="H690" s="1"/>
      <c r="L690" s="2"/>
    </row>
    <row r="691" spans="2:12" ht="15.75" customHeight="1" x14ac:dyDescent="0.35">
      <c r="B691" s="52"/>
      <c r="F691" s="1"/>
      <c r="G691" s="1"/>
      <c r="H691" s="1"/>
      <c r="L691" s="2"/>
    </row>
    <row r="692" spans="2:12" ht="15.75" customHeight="1" x14ac:dyDescent="0.35">
      <c r="B692" s="52"/>
      <c r="F692" s="1"/>
      <c r="G692" s="1"/>
      <c r="H692" s="1"/>
      <c r="L692" s="2"/>
    </row>
    <row r="693" spans="2:12" ht="15.75" customHeight="1" x14ac:dyDescent="0.35">
      <c r="B693" s="52"/>
      <c r="F693" s="1"/>
      <c r="G693" s="1"/>
      <c r="H693" s="1"/>
      <c r="L693" s="2"/>
    </row>
    <row r="694" spans="2:12" ht="15.75" customHeight="1" x14ac:dyDescent="0.35">
      <c r="B694" s="52"/>
      <c r="F694" s="1"/>
      <c r="G694" s="1"/>
      <c r="H694" s="1"/>
      <c r="L694" s="2"/>
    </row>
    <row r="695" spans="2:12" ht="15.75" customHeight="1" x14ac:dyDescent="0.35">
      <c r="B695" s="52"/>
      <c r="F695" s="1"/>
      <c r="G695" s="1"/>
      <c r="H695" s="1"/>
      <c r="L695" s="2"/>
    </row>
    <row r="696" spans="2:12" ht="15.75" customHeight="1" x14ac:dyDescent="0.35">
      <c r="B696" s="52"/>
      <c r="F696" s="1"/>
      <c r="G696" s="1"/>
      <c r="H696" s="1"/>
      <c r="L696" s="2"/>
    </row>
    <row r="697" spans="2:12" ht="15.75" customHeight="1" x14ac:dyDescent="0.35">
      <c r="B697" s="52"/>
      <c r="F697" s="1"/>
      <c r="G697" s="1"/>
      <c r="H697" s="1"/>
      <c r="L697" s="2"/>
    </row>
    <row r="698" spans="2:12" ht="15.75" customHeight="1" x14ac:dyDescent="0.35">
      <c r="B698" s="52"/>
      <c r="F698" s="1"/>
      <c r="G698" s="1"/>
      <c r="H698" s="1"/>
      <c r="L698" s="2"/>
    </row>
    <row r="699" spans="2:12" ht="15.75" customHeight="1" x14ac:dyDescent="0.35">
      <c r="B699" s="52"/>
      <c r="F699" s="1"/>
      <c r="G699" s="1"/>
      <c r="H699" s="1"/>
      <c r="L699" s="2"/>
    </row>
    <row r="700" spans="2:12" ht="15.75" customHeight="1" x14ac:dyDescent="0.35">
      <c r="B700" s="52"/>
      <c r="F700" s="1"/>
      <c r="G700" s="1"/>
      <c r="H700" s="1"/>
      <c r="L700" s="2"/>
    </row>
    <row r="701" spans="2:12" ht="15.75" customHeight="1" x14ac:dyDescent="0.35">
      <c r="B701" s="52"/>
      <c r="F701" s="1"/>
      <c r="G701" s="1"/>
      <c r="H701" s="1"/>
      <c r="L701" s="2"/>
    </row>
    <row r="702" spans="2:12" ht="15.75" customHeight="1" x14ac:dyDescent="0.35">
      <c r="B702" s="52"/>
      <c r="F702" s="1"/>
      <c r="G702" s="1"/>
      <c r="H702" s="1"/>
      <c r="L702" s="2"/>
    </row>
    <row r="703" spans="2:12" ht="15.75" customHeight="1" x14ac:dyDescent="0.35">
      <c r="B703" s="52"/>
      <c r="F703" s="1"/>
      <c r="G703" s="1"/>
      <c r="H703" s="1"/>
      <c r="L703" s="2"/>
    </row>
    <row r="704" spans="2:12" ht="15.75" customHeight="1" x14ac:dyDescent="0.35">
      <c r="B704" s="52"/>
      <c r="F704" s="1"/>
      <c r="G704" s="1"/>
      <c r="H704" s="1"/>
      <c r="L704" s="2"/>
    </row>
    <row r="705" spans="2:12" ht="15.75" customHeight="1" x14ac:dyDescent="0.35">
      <c r="B705" s="52"/>
      <c r="F705" s="1"/>
      <c r="G705" s="1"/>
      <c r="H705" s="1"/>
      <c r="L705" s="2"/>
    </row>
    <row r="706" spans="2:12" ht="15.75" customHeight="1" x14ac:dyDescent="0.35">
      <c r="B706" s="52"/>
      <c r="F706" s="1"/>
      <c r="G706" s="1"/>
      <c r="H706" s="1"/>
      <c r="L706" s="2"/>
    </row>
    <row r="707" spans="2:12" ht="15.75" customHeight="1" x14ac:dyDescent="0.35">
      <c r="B707" s="52"/>
      <c r="F707" s="1"/>
      <c r="G707" s="1"/>
      <c r="H707" s="1"/>
      <c r="L707" s="2"/>
    </row>
    <row r="708" spans="2:12" ht="15.75" customHeight="1" x14ac:dyDescent="0.35">
      <c r="B708" s="52"/>
      <c r="F708" s="1"/>
      <c r="G708" s="1"/>
      <c r="H708" s="1"/>
      <c r="L708" s="2"/>
    </row>
    <row r="709" spans="2:12" ht="15.75" customHeight="1" x14ac:dyDescent="0.35">
      <c r="B709" s="52"/>
      <c r="F709" s="1"/>
      <c r="G709" s="1"/>
      <c r="H709" s="1"/>
      <c r="L709" s="2"/>
    </row>
    <row r="710" spans="2:12" ht="15.75" customHeight="1" x14ac:dyDescent="0.35">
      <c r="B710" s="52"/>
      <c r="F710" s="1"/>
      <c r="G710" s="1"/>
      <c r="H710" s="1"/>
      <c r="L710" s="2"/>
    </row>
    <row r="711" spans="2:12" ht="15.75" customHeight="1" x14ac:dyDescent="0.35">
      <c r="B711" s="52"/>
      <c r="F711" s="1"/>
      <c r="G711" s="1"/>
      <c r="H711" s="1"/>
      <c r="L711" s="2"/>
    </row>
    <row r="712" spans="2:12" ht="15.75" customHeight="1" x14ac:dyDescent="0.35">
      <c r="B712" s="52"/>
      <c r="F712" s="1"/>
      <c r="G712" s="1"/>
      <c r="H712" s="1"/>
      <c r="L712" s="2"/>
    </row>
    <row r="713" spans="2:12" ht="15.75" customHeight="1" x14ac:dyDescent="0.35">
      <c r="B713" s="52"/>
      <c r="F713" s="1"/>
      <c r="G713" s="1"/>
      <c r="H713" s="1"/>
      <c r="L713" s="2"/>
    </row>
    <row r="714" spans="2:12" ht="15.75" customHeight="1" x14ac:dyDescent="0.35">
      <c r="B714" s="52"/>
      <c r="F714" s="1"/>
      <c r="G714" s="1"/>
      <c r="H714" s="1"/>
      <c r="L714" s="2"/>
    </row>
    <row r="715" spans="2:12" ht="15.75" customHeight="1" x14ac:dyDescent="0.35">
      <c r="B715" s="52"/>
      <c r="F715" s="1"/>
      <c r="G715" s="1"/>
      <c r="H715" s="1"/>
      <c r="L715" s="2"/>
    </row>
    <row r="716" spans="2:12" ht="15.75" customHeight="1" x14ac:dyDescent="0.35">
      <c r="B716" s="52"/>
      <c r="F716" s="1"/>
      <c r="G716" s="1"/>
      <c r="H716" s="1"/>
      <c r="L716" s="2"/>
    </row>
    <row r="717" spans="2:12" ht="15.75" customHeight="1" x14ac:dyDescent="0.35">
      <c r="B717" s="52"/>
      <c r="F717" s="1"/>
      <c r="G717" s="1"/>
      <c r="H717" s="1"/>
      <c r="L717" s="2"/>
    </row>
    <row r="718" spans="2:12" ht="15.75" customHeight="1" x14ac:dyDescent="0.35">
      <c r="B718" s="52"/>
      <c r="F718" s="1"/>
      <c r="G718" s="1"/>
      <c r="H718" s="1"/>
      <c r="L718" s="2"/>
    </row>
    <row r="719" spans="2:12" ht="15.75" customHeight="1" x14ac:dyDescent="0.35">
      <c r="B719" s="52"/>
      <c r="F719" s="1"/>
      <c r="G719" s="1"/>
      <c r="H719" s="1"/>
      <c r="L719" s="2"/>
    </row>
    <row r="720" spans="2:12" ht="15.75" customHeight="1" x14ac:dyDescent="0.35">
      <c r="B720" s="52"/>
      <c r="F720" s="1"/>
      <c r="G720" s="1"/>
      <c r="H720" s="1"/>
      <c r="L720" s="2"/>
    </row>
    <row r="721" spans="2:12" ht="15.75" customHeight="1" x14ac:dyDescent="0.35">
      <c r="B721" s="52"/>
      <c r="F721" s="1"/>
      <c r="G721" s="1"/>
      <c r="H721" s="1"/>
      <c r="L721" s="2"/>
    </row>
    <row r="722" spans="2:12" ht="15.75" customHeight="1" x14ac:dyDescent="0.35">
      <c r="B722" s="52"/>
      <c r="F722" s="1"/>
      <c r="G722" s="1"/>
      <c r="H722" s="1"/>
      <c r="L722" s="2"/>
    </row>
    <row r="723" spans="2:12" ht="15.75" customHeight="1" x14ac:dyDescent="0.35">
      <c r="B723" s="52"/>
      <c r="F723" s="1"/>
      <c r="G723" s="1"/>
      <c r="H723" s="1"/>
      <c r="L723" s="2"/>
    </row>
    <row r="724" spans="2:12" ht="15.75" customHeight="1" x14ac:dyDescent="0.35">
      <c r="B724" s="52"/>
      <c r="F724" s="1"/>
      <c r="G724" s="1"/>
      <c r="H724" s="1"/>
      <c r="L724" s="2"/>
    </row>
    <row r="725" spans="2:12" ht="15.75" customHeight="1" x14ac:dyDescent="0.35">
      <c r="B725" s="52"/>
      <c r="F725" s="1"/>
      <c r="G725" s="1"/>
      <c r="H725" s="1"/>
      <c r="L725" s="2"/>
    </row>
    <row r="726" spans="2:12" ht="15.75" customHeight="1" x14ac:dyDescent="0.35">
      <c r="B726" s="52"/>
      <c r="F726" s="1"/>
      <c r="G726" s="1"/>
      <c r="H726" s="1"/>
      <c r="L726" s="2"/>
    </row>
    <row r="727" spans="2:12" ht="15.75" customHeight="1" x14ac:dyDescent="0.35">
      <c r="B727" s="52"/>
      <c r="F727" s="1"/>
      <c r="G727" s="1"/>
      <c r="H727" s="1"/>
      <c r="L727" s="2"/>
    </row>
    <row r="728" spans="2:12" ht="15.75" customHeight="1" x14ac:dyDescent="0.35">
      <c r="B728" s="52"/>
      <c r="F728" s="1"/>
      <c r="G728" s="1"/>
      <c r="H728" s="1"/>
      <c r="L728" s="2"/>
    </row>
    <row r="729" spans="2:12" ht="15.75" customHeight="1" x14ac:dyDescent="0.35">
      <c r="B729" s="52"/>
      <c r="F729" s="1"/>
      <c r="G729" s="1"/>
      <c r="H729" s="1"/>
      <c r="L729" s="2"/>
    </row>
    <row r="730" spans="2:12" ht="15.75" customHeight="1" x14ac:dyDescent="0.35">
      <c r="B730" s="52"/>
      <c r="F730" s="1"/>
      <c r="G730" s="1"/>
      <c r="H730" s="1"/>
      <c r="L730" s="2"/>
    </row>
    <row r="731" spans="2:12" ht="15.75" customHeight="1" x14ac:dyDescent="0.35">
      <c r="B731" s="52"/>
      <c r="F731" s="1"/>
      <c r="G731" s="1"/>
      <c r="H731" s="1"/>
      <c r="L731" s="2"/>
    </row>
    <row r="732" spans="2:12" ht="15.75" customHeight="1" x14ac:dyDescent="0.35">
      <c r="B732" s="52"/>
      <c r="F732" s="1"/>
      <c r="G732" s="1"/>
      <c r="H732" s="1"/>
      <c r="L732" s="2"/>
    </row>
    <row r="733" spans="2:12" ht="15.75" customHeight="1" x14ac:dyDescent="0.35">
      <c r="B733" s="52"/>
      <c r="F733" s="1"/>
      <c r="G733" s="1"/>
      <c r="H733" s="1"/>
      <c r="L733" s="2"/>
    </row>
    <row r="734" spans="2:12" ht="15.75" customHeight="1" x14ac:dyDescent="0.35">
      <c r="B734" s="52"/>
      <c r="F734" s="1"/>
      <c r="G734" s="1"/>
      <c r="H734" s="1"/>
      <c r="L734" s="2"/>
    </row>
    <row r="735" spans="2:12" ht="15.75" customHeight="1" x14ac:dyDescent="0.35">
      <c r="B735" s="52"/>
      <c r="F735" s="1"/>
      <c r="G735" s="1"/>
      <c r="H735" s="1"/>
      <c r="L735" s="2"/>
    </row>
    <row r="736" spans="2:12" ht="15.75" customHeight="1" x14ac:dyDescent="0.35">
      <c r="B736" s="52"/>
      <c r="F736" s="1"/>
      <c r="G736" s="1"/>
      <c r="H736" s="1"/>
      <c r="L736" s="2"/>
    </row>
    <row r="737" spans="2:12" ht="15.75" customHeight="1" x14ac:dyDescent="0.35">
      <c r="B737" s="52"/>
      <c r="F737" s="1"/>
      <c r="G737" s="1"/>
      <c r="H737" s="1"/>
      <c r="L737" s="2"/>
    </row>
    <row r="738" spans="2:12" ht="15.75" customHeight="1" x14ac:dyDescent="0.35">
      <c r="B738" s="52"/>
      <c r="F738" s="1"/>
      <c r="G738" s="1"/>
      <c r="H738" s="1"/>
      <c r="L738" s="2"/>
    </row>
    <row r="739" spans="2:12" ht="15.75" customHeight="1" x14ac:dyDescent="0.35">
      <c r="B739" s="52"/>
      <c r="F739" s="1"/>
      <c r="G739" s="1"/>
      <c r="H739" s="1"/>
      <c r="L739" s="2"/>
    </row>
    <row r="740" spans="2:12" ht="15.75" customHeight="1" x14ac:dyDescent="0.35">
      <c r="B740" s="52"/>
      <c r="F740" s="1"/>
      <c r="G740" s="1"/>
      <c r="H740" s="1"/>
      <c r="L740" s="2"/>
    </row>
    <row r="741" spans="2:12" ht="15.75" customHeight="1" x14ac:dyDescent="0.35">
      <c r="B741" s="52"/>
      <c r="F741" s="1"/>
      <c r="G741" s="1"/>
      <c r="H741" s="1"/>
      <c r="L741" s="2"/>
    </row>
    <row r="742" spans="2:12" ht="15.75" customHeight="1" x14ac:dyDescent="0.35">
      <c r="B742" s="52"/>
      <c r="F742" s="1"/>
      <c r="G742" s="1"/>
      <c r="H742" s="1"/>
      <c r="L742" s="2"/>
    </row>
    <row r="743" spans="2:12" ht="15.75" customHeight="1" x14ac:dyDescent="0.35">
      <c r="B743" s="52"/>
      <c r="F743" s="1"/>
      <c r="G743" s="1"/>
      <c r="H743" s="1"/>
      <c r="L743" s="2"/>
    </row>
    <row r="744" spans="2:12" ht="15.75" customHeight="1" x14ac:dyDescent="0.35">
      <c r="B744" s="52"/>
      <c r="F744" s="1"/>
      <c r="G744" s="1"/>
      <c r="H744" s="1"/>
      <c r="L744" s="2"/>
    </row>
    <row r="745" spans="2:12" ht="15.75" customHeight="1" x14ac:dyDescent="0.35">
      <c r="B745" s="52"/>
      <c r="F745" s="1"/>
      <c r="G745" s="1"/>
      <c r="H745" s="1"/>
      <c r="L745" s="2"/>
    </row>
    <row r="746" spans="2:12" ht="15.75" customHeight="1" x14ac:dyDescent="0.35">
      <c r="B746" s="52"/>
      <c r="F746" s="1"/>
      <c r="G746" s="1"/>
      <c r="H746" s="1"/>
      <c r="L746" s="2"/>
    </row>
    <row r="747" spans="2:12" ht="15.75" customHeight="1" x14ac:dyDescent="0.35">
      <c r="B747" s="52"/>
      <c r="F747" s="1"/>
      <c r="G747" s="1"/>
      <c r="H747" s="1"/>
      <c r="L747" s="2"/>
    </row>
    <row r="748" spans="2:12" ht="15.75" customHeight="1" x14ac:dyDescent="0.35">
      <c r="B748" s="52"/>
      <c r="F748" s="1"/>
      <c r="G748" s="1"/>
      <c r="H748" s="1"/>
      <c r="L748" s="2"/>
    </row>
    <row r="749" spans="2:12" ht="15.75" customHeight="1" x14ac:dyDescent="0.35">
      <c r="B749" s="52"/>
      <c r="F749" s="1"/>
      <c r="G749" s="1"/>
      <c r="H749" s="1"/>
      <c r="L749" s="2"/>
    </row>
    <row r="750" spans="2:12" ht="15.75" customHeight="1" x14ac:dyDescent="0.35">
      <c r="B750" s="52"/>
      <c r="F750" s="1"/>
      <c r="G750" s="1"/>
      <c r="H750" s="1"/>
      <c r="L750" s="2"/>
    </row>
    <row r="751" spans="2:12" ht="15.75" customHeight="1" x14ac:dyDescent="0.35">
      <c r="B751" s="52"/>
      <c r="F751" s="1"/>
      <c r="G751" s="1"/>
      <c r="H751" s="1"/>
      <c r="L751" s="2"/>
    </row>
    <row r="752" spans="2:12" ht="15.75" customHeight="1" x14ac:dyDescent="0.35">
      <c r="B752" s="52"/>
      <c r="F752" s="1"/>
      <c r="G752" s="1"/>
      <c r="H752" s="1"/>
      <c r="L752" s="2"/>
    </row>
    <row r="753" spans="2:12" ht="15.75" customHeight="1" x14ac:dyDescent="0.35">
      <c r="B753" s="52"/>
      <c r="F753" s="1"/>
      <c r="G753" s="1"/>
      <c r="H753" s="1"/>
      <c r="L753" s="2"/>
    </row>
    <row r="754" spans="2:12" ht="15.75" customHeight="1" x14ac:dyDescent="0.35">
      <c r="B754" s="52"/>
      <c r="F754" s="1"/>
      <c r="G754" s="1"/>
      <c r="H754" s="1"/>
      <c r="L754" s="2"/>
    </row>
    <row r="755" spans="2:12" ht="15.75" customHeight="1" x14ac:dyDescent="0.35">
      <c r="B755" s="52"/>
      <c r="F755" s="1"/>
      <c r="G755" s="1"/>
      <c r="H755" s="1"/>
      <c r="L755" s="2"/>
    </row>
    <row r="756" spans="2:12" ht="15.75" customHeight="1" x14ac:dyDescent="0.35">
      <c r="B756" s="52"/>
      <c r="F756" s="1"/>
      <c r="G756" s="1"/>
      <c r="H756" s="1"/>
      <c r="L756" s="2"/>
    </row>
    <row r="757" spans="2:12" ht="15.75" customHeight="1" x14ac:dyDescent="0.35">
      <c r="B757" s="52"/>
      <c r="F757" s="1"/>
      <c r="G757" s="1"/>
      <c r="H757" s="1"/>
      <c r="L757" s="2"/>
    </row>
    <row r="758" spans="2:12" ht="15.75" customHeight="1" x14ac:dyDescent="0.35">
      <c r="B758" s="52"/>
      <c r="F758" s="1"/>
      <c r="G758" s="1"/>
      <c r="H758" s="1"/>
      <c r="L758" s="2"/>
    </row>
    <row r="759" spans="2:12" ht="15.75" customHeight="1" x14ac:dyDescent="0.35">
      <c r="B759" s="52"/>
      <c r="F759" s="1"/>
      <c r="G759" s="1"/>
      <c r="H759" s="1"/>
      <c r="L759" s="2"/>
    </row>
    <row r="760" spans="2:12" ht="15.75" customHeight="1" x14ac:dyDescent="0.35">
      <c r="B760" s="52"/>
      <c r="F760" s="1"/>
      <c r="G760" s="1"/>
      <c r="H760" s="1"/>
      <c r="L760" s="2"/>
    </row>
    <row r="761" spans="2:12" ht="15.75" customHeight="1" x14ac:dyDescent="0.35">
      <c r="B761" s="52"/>
      <c r="F761" s="1"/>
      <c r="G761" s="1"/>
      <c r="H761" s="1"/>
      <c r="L761" s="2"/>
    </row>
    <row r="762" spans="2:12" ht="15.75" customHeight="1" x14ac:dyDescent="0.35">
      <c r="B762" s="52"/>
      <c r="F762" s="1"/>
      <c r="G762" s="1"/>
      <c r="H762" s="1"/>
      <c r="L762" s="2"/>
    </row>
    <row r="763" spans="2:12" ht="15.75" customHeight="1" x14ac:dyDescent="0.35">
      <c r="B763" s="52"/>
      <c r="F763" s="1"/>
      <c r="G763" s="1"/>
      <c r="H763" s="1"/>
      <c r="L763" s="2"/>
    </row>
    <row r="764" spans="2:12" ht="15.75" customHeight="1" x14ac:dyDescent="0.35">
      <c r="B764" s="52"/>
      <c r="F764" s="1"/>
      <c r="G764" s="1"/>
      <c r="H764" s="1"/>
      <c r="L764" s="2"/>
    </row>
    <row r="765" spans="2:12" ht="15.75" customHeight="1" x14ac:dyDescent="0.35">
      <c r="B765" s="52"/>
      <c r="F765" s="1"/>
      <c r="G765" s="1"/>
      <c r="H765" s="1"/>
      <c r="L765" s="2"/>
    </row>
    <row r="766" spans="2:12" ht="15.75" customHeight="1" x14ac:dyDescent="0.35">
      <c r="B766" s="52"/>
      <c r="F766" s="1"/>
      <c r="G766" s="1"/>
      <c r="H766" s="1"/>
      <c r="L766" s="2"/>
    </row>
    <row r="767" spans="2:12" ht="15.75" customHeight="1" x14ac:dyDescent="0.35">
      <c r="B767" s="52"/>
      <c r="F767" s="1"/>
      <c r="G767" s="1"/>
      <c r="H767" s="1"/>
      <c r="L767" s="2"/>
    </row>
    <row r="768" spans="2:12" ht="15.75" customHeight="1" x14ac:dyDescent="0.35">
      <c r="B768" s="52"/>
      <c r="F768" s="1"/>
      <c r="G768" s="1"/>
      <c r="H768" s="1"/>
      <c r="L768" s="2"/>
    </row>
    <row r="769" spans="2:12" ht="15.75" customHeight="1" x14ac:dyDescent="0.35">
      <c r="B769" s="52"/>
      <c r="F769" s="1"/>
      <c r="G769" s="1"/>
      <c r="H769" s="1"/>
      <c r="L769" s="2"/>
    </row>
    <row r="770" spans="2:12" ht="15.75" customHeight="1" x14ac:dyDescent="0.35">
      <c r="B770" s="52"/>
      <c r="F770" s="1"/>
      <c r="G770" s="1"/>
      <c r="H770" s="1"/>
      <c r="L770" s="2"/>
    </row>
    <row r="771" spans="2:12" ht="15.75" customHeight="1" x14ac:dyDescent="0.35">
      <c r="B771" s="52"/>
      <c r="F771" s="1"/>
      <c r="G771" s="1"/>
      <c r="H771" s="1"/>
      <c r="L771" s="2"/>
    </row>
    <row r="772" spans="2:12" ht="15.75" customHeight="1" x14ac:dyDescent="0.35">
      <c r="B772" s="52"/>
      <c r="F772" s="1"/>
      <c r="G772" s="1"/>
      <c r="H772" s="1"/>
      <c r="L772" s="2"/>
    </row>
    <row r="773" spans="2:12" ht="15.75" customHeight="1" x14ac:dyDescent="0.35">
      <c r="B773" s="52"/>
      <c r="F773" s="1"/>
      <c r="G773" s="1"/>
      <c r="H773" s="1"/>
      <c r="L773" s="2"/>
    </row>
    <row r="774" spans="2:12" ht="15.75" customHeight="1" x14ac:dyDescent="0.35">
      <c r="B774" s="52"/>
      <c r="F774" s="1"/>
      <c r="G774" s="1"/>
      <c r="H774" s="1"/>
      <c r="L774" s="2"/>
    </row>
    <row r="775" spans="2:12" ht="15.75" customHeight="1" x14ac:dyDescent="0.35">
      <c r="B775" s="52"/>
      <c r="F775" s="1"/>
      <c r="G775" s="1"/>
      <c r="H775" s="1"/>
      <c r="L775" s="2"/>
    </row>
    <row r="776" spans="2:12" ht="15.75" customHeight="1" x14ac:dyDescent="0.35">
      <c r="B776" s="52"/>
      <c r="F776" s="1"/>
      <c r="G776" s="1"/>
      <c r="H776" s="1"/>
      <c r="L776" s="2"/>
    </row>
    <row r="777" spans="2:12" ht="15.75" customHeight="1" x14ac:dyDescent="0.35">
      <c r="B777" s="52"/>
      <c r="F777" s="1"/>
      <c r="G777" s="1"/>
      <c r="H777" s="1"/>
      <c r="L777" s="2"/>
    </row>
    <row r="778" spans="2:12" ht="15.75" customHeight="1" x14ac:dyDescent="0.35">
      <c r="B778" s="52"/>
      <c r="F778" s="1"/>
      <c r="G778" s="1"/>
      <c r="H778" s="1"/>
      <c r="L778" s="2"/>
    </row>
    <row r="779" spans="2:12" ht="15.75" customHeight="1" x14ac:dyDescent="0.35">
      <c r="B779" s="52"/>
      <c r="F779" s="1"/>
      <c r="G779" s="1"/>
      <c r="H779" s="1"/>
      <c r="L779" s="2"/>
    </row>
    <row r="780" spans="2:12" ht="15.75" customHeight="1" x14ac:dyDescent="0.35">
      <c r="B780" s="52"/>
      <c r="F780" s="1"/>
      <c r="G780" s="1"/>
      <c r="H780" s="1"/>
      <c r="L780" s="2"/>
    </row>
    <row r="781" spans="2:12" ht="15.75" customHeight="1" x14ac:dyDescent="0.35">
      <c r="B781" s="52"/>
      <c r="F781" s="1"/>
      <c r="G781" s="1"/>
      <c r="H781" s="1"/>
      <c r="L781" s="2"/>
    </row>
    <row r="782" spans="2:12" ht="15.75" customHeight="1" x14ac:dyDescent="0.35">
      <c r="B782" s="52"/>
      <c r="F782" s="1"/>
      <c r="G782" s="1"/>
      <c r="H782" s="1"/>
      <c r="L782" s="2"/>
    </row>
    <row r="783" spans="2:12" ht="15.75" customHeight="1" x14ac:dyDescent="0.35">
      <c r="B783" s="52"/>
      <c r="F783" s="1"/>
      <c r="G783" s="1"/>
      <c r="H783" s="1"/>
      <c r="L783" s="2"/>
    </row>
    <row r="784" spans="2:12" ht="15.75" customHeight="1" x14ac:dyDescent="0.35">
      <c r="B784" s="52"/>
      <c r="F784" s="1"/>
      <c r="G784" s="1"/>
      <c r="H784" s="1"/>
      <c r="L784" s="2"/>
    </row>
    <row r="785" spans="2:12" ht="15.75" customHeight="1" x14ac:dyDescent="0.35">
      <c r="B785" s="52"/>
      <c r="F785" s="1"/>
      <c r="G785" s="1"/>
      <c r="H785" s="1"/>
      <c r="L785" s="2"/>
    </row>
    <row r="786" spans="2:12" ht="15.75" customHeight="1" x14ac:dyDescent="0.35">
      <c r="B786" s="52"/>
      <c r="F786" s="1"/>
      <c r="G786" s="1"/>
      <c r="H786" s="1"/>
      <c r="L786" s="2"/>
    </row>
    <row r="787" spans="2:12" ht="15.75" customHeight="1" x14ac:dyDescent="0.35">
      <c r="B787" s="52"/>
      <c r="F787" s="1"/>
      <c r="G787" s="1"/>
      <c r="H787" s="1"/>
      <c r="L787" s="2"/>
    </row>
    <row r="788" spans="2:12" ht="15.75" customHeight="1" x14ac:dyDescent="0.35">
      <c r="B788" s="52"/>
      <c r="F788" s="1"/>
      <c r="G788" s="1"/>
      <c r="H788" s="1"/>
      <c r="L788" s="2"/>
    </row>
    <row r="789" spans="2:12" ht="15.75" customHeight="1" x14ac:dyDescent="0.35">
      <c r="B789" s="52"/>
      <c r="F789" s="1"/>
      <c r="G789" s="1"/>
      <c r="H789" s="1"/>
      <c r="L789" s="2"/>
    </row>
    <row r="790" spans="2:12" ht="15.75" customHeight="1" x14ac:dyDescent="0.35">
      <c r="B790" s="52"/>
      <c r="F790" s="1"/>
      <c r="G790" s="1"/>
      <c r="H790" s="1"/>
      <c r="L790" s="2"/>
    </row>
    <row r="791" spans="2:12" ht="15.75" customHeight="1" x14ac:dyDescent="0.35">
      <c r="B791" s="52"/>
      <c r="F791" s="1"/>
      <c r="G791" s="1"/>
      <c r="H791" s="1"/>
      <c r="L791" s="2"/>
    </row>
    <row r="792" spans="2:12" ht="15.75" customHeight="1" x14ac:dyDescent="0.35">
      <c r="B792" s="52"/>
      <c r="F792" s="1"/>
      <c r="G792" s="1"/>
      <c r="H792" s="1"/>
      <c r="L792" s="2"/>
    </row>
    <row r="793" spans="2:12" ht="15.75" customHeight="1" x14ac:dyDescent="0.35">
      <c r="B793" s="52"/>
      <c r="F793" s="1"/>
      <c r="G793" s="1"/>
      <c r="H793" s="1"/>
      <c r="L793" s="2"/>
    </row>
    <row r="794" spans="2:12" ht="15.75" customHeight="1" x14ac:dyDescent="0.35">
      <c r="B794" s="52"/>
      <c r="F794" s="1"/>
      <c r="G794" s="1"/>
      <c r="H794" s="1"/>
      <c r="L794" s="2"/>
    </row>
    <row r="795" spans="2:12" ht="15.75" customHeight="1" x14ac:dyDescent="0.35">
      <c r="B795" s="52"/>
      <c r="F795" s="1"/>
      <c r="G795" s="1"/>
      <c r="H795" s="1"/>
      <c r="L795" s="2"/>
    </row>
    <row r="796" spans="2:12" ht="15.75" customHeight="1" x14ac:dyDescent="0.35">
      <c r="B796" s="52"/>
      <c r="F796" s="1"/>
      <c r="G796" s="1"/>
      <c r="H796" s="1"/>
      <c r="L796" s="2"/>
    </row>
    <row r="797" spans="2:12" ht="15.75" customHeight="1" x14ac:dyDescent="0.35">
      <c r="B797" s="52"/>
      <c r="F797" s="1"/>
      <c r="G797" s="1"/>
      <c r="H797" s="1"/>
      <c r="L797" s="2"/>
    </row>
    <row r="798" spans="2:12" ht="15.75" customHeight="1" x14ac:dyDescent="0.35">
      <c r="B798" s="52"/>
      <c r="F798" s="1"/>
      <c r="G798" s="1"/>
      <c r="H798" s="1"/>
      <c r="L798" s="2"/>
    </row>
    <row r="799" spans="2:12" ht="15.75" customHeight="1" x14ac:dyDescent="0.35">
      <c r="B799" s="52"/>
      <c r="F799" s="1"/>
      <c r="G799" s="1"/>
      <c r="H799" s="1"/>
      <c r="L799" s="2"/>
    </row>
    <row r="800" spans="2:12" ht="15.75" customHeight="1" x14ac:dyDescent="0.35">
      <c r="B800" s="52"/>
      <c r="F800" s="1"/>
      <c r="G800" s="1"/>
      <c r="H800" s="1"/>
      <c r="L800" s="2"/>
    </row>
    <row r="801" spans="2:12" ht="15.75" customHeight="1" x14ac:dyDescent="0.35">
      <c r="B801" s="52"/>
      <c r="F801" s="1"/>
      <c r="G801" s="1"/>
      <c r="H801" s="1"/>
      <c r="L801" s="2"/>
    </row>
    <row r="802" spans="2:12" ht="15.75" customHeight="1" x14ac:dyDescent="0.35">
      <c r="B802" s="52"/>
      <c r="F802" s="1"/>
      <c r="G802" s="1"/>
      <c r="H802" s="1"/>
      <c r="L802" s="2"/>
    </row>
    <row r="803" spans="2:12" ht="15.75" customHeight="1" x14ac:dyDescent="0.35">
      <c r="B803" s="52"/>
      <c r="F803" s="1"/>
      <c r="G803" s="1"/>
      <c r="H803" s="1"/>
      <c r="L803" s="2"/>
    </row>
    <row r="804" spans="2:12" ht="15.75" customHeight="1" x14ac:dyDescent="0.35">
      <c r="B804" s="52"/>
      <c r="F804" s="1"/>
      <c r="G804" s="1"/>
      <c r="H804" s="1"/>
      <c r="L804" s="2"/>
    </row>
    <row r="805" spans="2:12" ht="15.75" customHeight="1" x14ac:dyDescent="0.35">
      <c r="B805" s="52"/>
      <c r="F805" s="1"/>
      <c r="G805" s="1"/>
      <c r="H805" s="1"/>
      <c r="L805" s="2"/>
    </row>
    <row r="806" spans="2:12" ht="15.75" customHeight="1" x14ac:dyDescent="0.35">
      <c r="B806" s="52"/>
      <c r="F806" s="1"/>
      <c r="G806" s="1"/>
      <c r="H806" s="1"/>
      <c r="L806" s="2"/>
    </row>
    <row r="807" spans="2:12" ht="15.75" customHeight="1" x14ac:dyDescent="0.35">
      <c r="B807" s="52"/>
      <c r="F807" s="1"/>
      <c r="G807" s="1"/>
      <c r="H807" s="1"/>
      <c r="L807" s="2"/>
    </row>
    <row r="808" spans="2:12" ht="15.75" customHeight="1" x14ac:dyDescent="0.35">
      <c r="B808" s="52"/>
      <c r="F808" s="1"/>
      <c r="G808" s="1"/>
      <c r="H808" s="1"/>
      <c r="L808" s="2"/>
    </row>
    <row r="809" spans="2:12" ht="15.75" customHeight="1" x14ac:dyDescent="0.35">
      <c r="B809" s="52"/>
      <c r="F809" s="1"/>
      <c r="G809" s="1"/>
      <c r="H809" s="1"/>
      <c r="L809" s="2"/>
    </row>
    <row r="810" spans="2:12" ht="15.75" customHeight="1" x14ac:dyDescent="0.35">
      <c r="B810" s="52"/>
      <c r="F810" s="1"/>
      <c r="G810" s="1"/>
      <c r="H810" s="1"/>
      <c r="L810" s="2"/>
    </row>
    <row r="811" spans="2:12" ht="15.75" customHeight="1" x14ac:dyDescent="0.35">
      <c r="B811" s="52"/>
      <c r="F811" s="1"/>
      <c r="G811" s="1"/>
      <c r="H811" s="1"/>
      <c r="L811" s="2"/>
    </row>
    <row r="812" spans="2:12" ht="15.75" customHeight="1" x14ac:dyDescent="0.35">
      <c r="B812" s="52"/>
      <c r="F812" s="1"/>
      <c r="G812" s="1"/>
      <c r="H812" s="1"/>
      <c r="L812" s="2"/>
    </row>
    <row r="813" spans="2:12" ht="15.75" customHeight="1" x14ac:dyDescent="0.35">
      <c r="B813" s="52"/>
      <c r="F813" s="1"/>
      <c r="G813" s="1"/>
      <c r="H813" s="1"/>
      <c r="L813" s="2"/>
    </row>
    <row r="814" spans="2:12" ht="15.75" customHeight="1" x14ac:dyDescent="0.35">
      <c r="B814" s="52"/>
      <c r="F814" s="1"/>
      <c r="G814" s="1"/>
      <c r="H814" s="1"/>
      <c r="L814" s="2"/>
    </row>
    <row r="815" spans="2:12" ht="15.75" customHeight="1" x14ac:dyDescent="0.35">
      <c r="B815" s="52"/>
      <c r="F815" s="1"/>
      <c r="G815" s="1"/>
      <c r="H815" s="1"/>
      <c r="L815" s="2"/>
    </row>
    <row r="816" spans="2:12" ht="15.75" customHeight="1" x14ac:dyDescent="0.35">
      <c r="B816" s="52"/>
      <c r="F816" s="1"/>
      <c r="G816" s="1"/>
      <c r="H816" s="1"/>
      <c r="L816" s="2"/>
    </row>
    <row r="817" spans="2:12" ht="15.75" customHeight="1" x14ac:dyDescent="0.35">
      <c r="B817" s="52"/>
      <c r="F817" s="1"/>
      <c r="G817" s="1"/>
      <c r="H817" s="1"/>
      <c r="L817" s="2"/>
    </row>
    <row r="818" spans="2:12" ht="15.75" customHeight="1" x14ac:dyDescent="0.35">
      <c r="B818" s="52"/>
      <c r="F818" s="1"/>
      <c r="G818" s="1"/>
      <c r="H818" s="1"/>
      <c r="L818" s="2"/>
    </row>
    <row r="819" spans="2:12" ht="15.75" customHeight="1" x14ac:dyDescent="0.35">
      <c r="B819" s="52"/>
      <c r="F819" s="1"/>
      <c r="G819" s="1"/>
      <c r="H819" s="1"/>
      <c r="L819" s="2"/>
    </row>
    <row r="820" spans="2:12" ht="15.75" customHeight="1" x14ac:dyDescent="0.35">
      <c r="B820" s="52"/>
      <c r="F820" s="1"/>
      <c r="G820" s="1"/>
      <c r="H820" s="1"/>
      <c r="L820" s="2"/>
    </row>
    <row r="821" spans="2:12" ht="15.75" customHeight="1" x14ac:dyDescent="0.35">
      <c r="B821" s="52"/>
      <c r="F821" s="1"/>
      <c r="G821" s="1"/>
      <c r="H821" s="1"/>
      <c r="L821" s="2"/>
    </row>
    <row r="822" spans="2:12" ht="15.75" customHeight="1" x14ac:dyDescent="0.35">
      <c r="B822" s="52"/>
      <c r="F822" s="1"/>
      <c r="G822" s="1"/>
      <c r="H822" s="1"/>
      <c r="L822" s="2"/>
    </row>
    <row r="823" spans="2:12" ht="15.75" customHeight="1" x14ac:dyDescent="0.35">
      <c r="B823" s="52"/>
      <c r="F823" s="1"/>
      <c r="G823" s="1"/>
      <c r="H823" s="1"/>
      <c r="L823" s="2"/>
    </row>
    <row r="824" spans="2:12" ht="15.75" customHeight="1" x14ac:dyDescent="0.35">
      <c r="B824" s="52"/>
      <c r="F824" s="1"/>
      <c r="G824" s="1"/>
      <c r="H824" s="1"/>
      <c r="L824" s="2"/>
    </row>
    <row r="825" spans="2:12" ht="15.75" customHeight="1" x14ac:dyDescent="0.35">
      <c r="B825" s="52"/>
      <c r="F825" s="1"/>
      <c r="G825" s="1"/>
      <c r="H825" s="1"/>
      <c r="L825" s="2"/>
    </row>
    <row r="826" spans="2:12" ht="15.75" customHeight="1" x14ac:dyDescent="0.35">
      <c r="B826" s="52"/>
      <c r="F826" s="1"/>
      <c r="G826" s="1"/>
      <c r="H826" s="1"/>
      <c r="L826" s="2"/>
    </row>
    <row r="827" spans="2:12" ht="15.75" customHeight="1" x14ac:dyDescent="0.35">
      <c r="B827" s="52"/>
      <c r="F827" s="1"/>
      <c r="G827" s="1"/>
      <c r="H827" s="1"/>
      <c r="L827" s="2"/>
    </row>
    <row r="828" spans="2:12" ht="15.75" customHeight="1" x14ac:dyDescent="0.35">
      <c r="B828" s="52"/>
      <c r="F828" s="1"/>
      <c r="G828" s="1"/>
      <c r="H828" s="1"/>
      <c r="L828" s="2"/>
    </row>
    <row r="829" spans="2:12" ht="15.75" customHeight="1" x14ac:dyDescent="0.35">
      <c r="B829" s="52"/>
      <c r="F829" s="1"/>
      <c r="G829" s="1"/>
      <c r="H829" s="1"/>
      <c r="L829" s="2"/>
    </row>
    <row r="830" spans="2:12" ht="15.75" customHeight="1" x14ac:dyDescent="0.35">
      <c r="B830" s="52"/>
      <c r="F830" s="1"/>
      <c r="G830" s="1"/>
      <c r="H830" s="1"/>
      <c r="L830" s="2"/>
    </row>
    <row r="831" spans="2:12" ht="15.75" customHeight="1" x14ac:dyDescent="0.35">
      <c r="B831" s="52"/>
      <c r="F831" s="1"/>
      <c r="G831" s="1"/>
      <c r="H831" s="1"/>
      <c r="L831" s="2"/>
    </row>
    <row r="832" spans="2:12" ht="15.75" customHeight="1" x14ac:dyDescent="0.35">
      <c r="B832" s="52"/>
      <c r="F832" s="1"/>
      <c r="G832" s="1"/>
      <c r="H832" s="1"/>
      <c r="L832" s="2"/>
    </row>
    <row r="833" spans="2:12" ht="15.75" customHeight="1" x14ac:dyDescent="0.35">
      <c r="B833" s="52"/>
      <c r="F833" s="1"/>
      <c r="G833" s="1"/>
      <c r="H833" s="1"/>
      <c r="L833" s="2"/>
    </row>
    <row r="834" spans="2:12" ht="15.75" customHeight="1" x14ac:dyDescent="0.35">
      <c r="B834" s="52"/>
      <c r="F834" s="1"/>
      <c r="G834" s="1"/>
      <c r="H834" s="1"/>
      <c r="L834" s="2"/>
    </row>
    <row r="835" spans="2:12" ht="15.75" customHeight="1" x14ac:dyDescent="0.35">
      <c r="B835" s="52"/>
      <c r="F835" s="1"/>
      <c r="G835" s="1"/>
      <c r="H835" s="1"/>
      <c r="L835" s="2"/>
    </row>
    <row r="836" spans="2:12" ht="15.75" customHeight="1" x14ac:dyDescent="0.35">
      <c r="B836" s="52"/>
      <c r="F836" s="1"/>
      <c r="G836" s="1"/>
      <c r="H836" s="1"/>
      <c r="L836" s="2"/>
    </row>
    <row r="837" spans="2:12" ht="15.75" customHeight="1" x14ac:dyDescent="0.35">
      <c r="B837" s="52"/>
      <c r="F837" s="1"/>
      <c r="G837" s="1"/>
      <c r="H837" s="1"/>
      <c r="L837" s="2"/>
    </row>
    <row r="838" spans="2:12" ht="15.75" customHeight="1" x14ac:dyDescent="0.35">
      <c r="B838" s="52"/>
      <c r="F838" s="1"/>
      <c r="G838" s="1"/>
      <c r="H838" s="1"/>
      <c r="L838" s="2"/>
    </row>
    <row r="839" spans="2:12" ht="15.75" customHeight="1" x14ac:dyDescent="0.35">
      <c r="B839" s="52"/>
      <c r="F839" s="1"/>
      <c r="G839" s="1"/>
      <c r="H839" s="1"/>
      <c r="L839" s="2"/>
    </row>
    <row r="840" spans="2:12" ht="15.75" customHeight="1" x14ac:dyDescent="0.35">
      <c r="B840" s="52"/>
      <c r="F840" s="1"/>
      <c r="G840" s="1"/>
      <c r="H840" s="1"/>
      <c r="L840" s="2"/>
    </row>
    <row r="841" spans="2:12" ht="15.75" customHeight="1" x14ac:dyDescent="0.35">
      <c r="B841" s="52"/>
      <c r="F841" s="1"/>
      <c r="G841" s="1"/>
      <c r="H841" s="1"/>
      <c r="L841" s="2"/>
    </row>
    <row r="842" spans="2:12" ht="15.75" customHeight="1" x14ac:dyDescent="0.35">
      <c r="B842" s="52"/>
      <c r="F842" s="1"/>
      <c r="G842" s="1"/>
      <c r="H842" s="1"/>
      <c r="L842" s="2"/>
    </row>
    <row r="843" spans="2:12" ht="15.75" customHeight="1" x14ac:dyDescent="0.35">
      <c r="B843" s="52"/>
      <c r="F843" s="1"/>
      <c r="G843" s="1"/>
      <c r="H843" s="1"/>
      <c r="L843" s="2"/>
    </row>
    <row r="844" spans="2:12" ht="15.75" customHeight="1" x14ac:dyDescent="0.35">
      <c r="B844" s="52"/>
      <c r="F844" s="1"/>
      <c r="G844" s="1"/>
      <c r="H844" s="1"/>
      <c r="L844" s="2"/>
    </row>
    <row r="845" spans="2:12" ht="15.75" customHeight="1" x14ac:dyDescent="0.35">
      <c r="B845" s="52"/>
      <c r="F845" s="1"/>
      <c r="G845" s="1"/>
      <c r="H845" s="1"/>
      <c r="L845" s="2"/>
    </row>
    <row r="846" spans="2:12" ht="15.75" customHeight="1" x14ac:dyDescent="0.35">
      <c r="B846" s="52"/>
      <c r="F846" s="1"/>
      <c r="G846" s="1"/>
      <c r="H846" s="1"/>
      <c r="L846" s="2"/>
    </row>
    <row r="847" spans="2:12" ht="15.75" customHeight="1" x14ac:dyDescent="0.35">
      <c r="B847" s="52"/>
      <c r="F847" s="1"/>
      <c r="G847" s="1"/>
      <c r="H847" s="1"/>
      <c r="L847" s="2"/>
    </row>
    <row r="848" spans="2:12" ht="15.75" customHeight="1" x14ac:dyDescent="0.35">
      <c r="B848" s="52"/>
      <c r="F848" s="1"/>
      <c r="G848" s="1"/>
      <c r="H848" s="1"/>
      <c r="L848" s="2"/>
    </row>
    <row r="849" spans="2:12" ht="15.75" customHeight="1" x14ac:dyDescent="0.35">
      <c r="B849" s="52"/>
      <c r="F849" s="1"/>
      <c r="G849" s="1"/>
      <c r="H849" s="1"/>
      <c r="L849" s="2"/>
    </row>
    <row r="850" spans="2:12" ht="15.75" customHeight="1" x14ac:dyDescent="0.35">
      <c r="B850" s="52"/>
      <c r="F850" s="1"/>
      <c r="G850" s="1"/>
      <c r="H850" s="1"/>
      <c r="L850" s="2"/>
    </row>
    <row r="851" spans="2:12" ht="15.75" customHeight="1" x14ac:dyDescent="0.35">
      <c r="B851" s="52"/>
      <c r="F851" s="1"/>
      <c r="G851" s="1"/>
      <c r="H851" s="1"/>
      <c r="L851" s="2"/>
    </row>
    <row r="852" spans="2:12" ht="15.75" customHeight="1" x14ac:dyDescent="0.35">
      <c r="B852" s="52"/>
      <c r="F852" s="1"/>
      <c r="G852" s="1"/>
      <c r="H852" s="1"/>
      <c r="L852" s="2"/>
    </row>
    <row r="853" spans="2:12" ht="15.75" customHeight="1" x14ac:dyDescent="0.35">
      <c r="B853" s="52"/>
      <c r="F853" s="1"/>
      <c r="G853" s="1"/>
      <c r="H853" s="1"/>
      <c r="L853" s="2"/>
    </row>
    <row r="854" spans="2:12" ht="15.75" customHeight="1" x14ac:dyDescent="0.35">
      <c r="B854" s="52"/>
      <c r="F854" s="1"/>
      <c r="G854" s="1"/>
      <c r="H854" s="1"/>
      <c r="L854" s="2"/>
    </row>
    <row r="855" spans="2:12" ht="15.75" customHeight="1" x14ac:dyDescent="0.35">
      <c r="B855" s="52"/>
      <c r="F855" s="1"/>
      <c r="G855" s="1"/>
      <c r="H855" s="1"/>
      <c r="L855" s="2"/>
    </row>
    <row r="856" spans="2:12" ht="15.75" customHeight="1" x14ac:dyDescent="0.35">
      <c r="B856" s="52"/>
      <c r="F856" s="1"/>
      <c r="G856" s="1"/>
      <c r="H856" s="1"/>
      <c r="L856" s="2"/>
    </row>
    <row r="857" spans="2:12" ht="15.75" customHeight="1" x14ac:dyDescent="0.35">
      <c r="B857" s="52"/>
      <c r="F857" s="1"/>
      <c r="G857" s="1"/>
      <c r="H857" s="1"/>
      <c r="L857" s="2"/>
    </row>
    <row r="858" spans="2:12" ht="15.75" customHeight="1" x14ac:dyDescent="0.35">
      <c r="B858" s="52"/>
      <c r="F858" s="1"/>
      <c r="G858" s="1"/>
      <c r="H858" s="1"/>
      <c r="L858" s="2"/>
    </row>
    <row r="859" spans="2:12" ht="15.75" customHeight="1" x14ac:dyDescent="0.35">
      <c r="B859" s="52"/>
      <c r="F859" s="1"/>
      <c r="G859" s="1"/>
      <c r="H859" s="1"/>
      <c r="L859" s="2"/>
    </row>
    <row r="860" spans="2:12" ht="15.75" customHeight="1" x14ac:dyDescent="0.35">
      <c r="B860" s="52"/>
      <c r="F860" s="1"/>
      <c r="G860" s="1"/>
      <c r="H860" s="1"/>
      <c r="L860" s="2"/>
    </row>
    <row r="861" spans="2:12" ht="15.75" customHeight="1" x14ac:dyDescent="0.35">
      <c r="B861" s="52"/>
      <c r="F861" s="1"/>
      <c r="G861" s="1"/>
      <c r="H861" s="1"/>
      <c r="L861" s="2"/>
    </row>
    <row r="862" spans="2:12" ht="15.75" customHeight="1" x14ac:dyDescent="0.35">
      <c r="B862" s="52"/>
      <c r="F862" s="1"/>
      <c r="G862" s="1"/>
      <c r="H862" s="1"/>
      <c r="L862" s="2"/>
    </row>
    <row r="863" spans="2:12" ht="15.75" customHeight="1" x14ac:dyDescent="0.35">
      <c r="B863" s="52"/>
      <c r="F863" s="1"/>
      <c r="G863" s="1"/>
      <c r="H863" s="1"/>
      <c r="L863" s="2"/>
    </row>
    <row r="864" spans="2:12" ht="15.75" customHeight="1" x14ac:dyDescent="0.35">
      <c r="B864" s="52"/>
      <c r="F864" s="1"/>
      <c r="G864" s="1"/>
      <c r="H864" s="1"/>
      <c r="L864" s="2"/>
    </row>
    <row r="865" spans="2:12" ht="15.75" customHeight="1" x14ac:dyDescent="0.35">
      <c r="B865" s="52"/>
      <c r="F865" s="1"/>
      <c r="G865" s="1"/>
      <c r="H865" s="1"/>
      <c r="L865" s="2"/>
    </row>
    <row r="866" spans="2:12" ht="15.75" customHeight="1" x14ac:dyDescent="0.35">
      <c r="B866" s="52"/>
      <c r="F866" s="1"/>
      <c r="G866" s="1"/>
      <c r="H866" s="1"/>
      <c r="L866" s="2"/>
    </row>
    <row r="867" spans="2:12" ht="15.75" customHeight="1" x14ac:dyDescent="0.35">
      <c r="B867" s="52"/>
      <c r="F867" s="1"/>
      <c r="G867" s="1"/>
      <c r="H867" s="1"/>
      <c r="L867" s="2"/>
    </row>
    <row r="868" spans="2:12" ht="15.75" customHeight="1" x14ac:dyDescent="0.35">
      <c r="B868" s="52"/>
      <c r="F868" s="1"/>
      <c r="G868" s="1"/>
      <c r="H868" s="1"/>
      <c r="L868" s="2"/>
    </row>
    <row r="869" spans="2:12" ht="15.75" customHeight="1" x14ac:dyDescent="0.35">
      <c r="B869" s="52"/>
      <c r="F869" s="1"/>
      <c r="G869" s="1"/>
      <c r="H869" s="1"/>
      <c r="L869" s="2"/>
    </row>
    <row r="870" spans="2:12" ht="15.75" customHeight="1" x14ac:dyDescent="0.35">
      <c r="B870" s="52"/>
      <c r="F870" s="1"/>
      <c r="G870" s="1"/>
      <c r="H870" s="1"/>
      <c r="L870" s="2"/>
    </row>
    <row r="871" spans="2:12" ht="15.75" customHeight="1" x14ac:dyDescent="0.35">
      <c r="B871" s="52"/>
      <c r="F871" s="1"/>
      <c r="G871" s="1"/>
      <c r="H871" s="1"/>
      <c r="L871" s="2"/>
    </row>
    <row r="872" spans="2:12" ht="15.75" customHeight="1" x14ac:dyDescent="0.35">
      <c r="B872" s="52"/>
      <c r="F872" s="1"/>
      <c r="G872" s="1"/>
      <c r="H872" s="1"/>
      <c r="L872" s="2"/>
    </row>
    <row r="873" spans="2:12" ht="15.75" customHeight="1" x14ac:dyDescent="0.35">
      <c r="B873" s="52"/>
      <c r="F873" s="1"/>
      <c r="G873" s="1"/>
      <c r="H873" s="1"/>
      <c r="L873" s="2"/>
    </row>
    <row r="874" spans="2:12" ht="15.75" customHeight="1" x14ac:dyDescent="0.35">
      <c r="B874" s="52"/>
      <c r="F874" s="1"/>
      <c r="G874" s="1"/>
      <c r="H874" s="1"/>
      <c r="L874" s="2"/>
    </row>
    <row r="875" spans="2:12" ht="15.75" customHeight="1" x14ac:dyDescent="0.35">
      <c r="B875" s="52"/>
      <c r="F875" s="1"/>
      <c r="G875" s="1"/>
      <c r="H875" s="1"/>
      <c r="L875" s="2"/>
    </row>
    <row r="876" spans="2:12" ht="15.75" customHeight="1" x14ac:dyDescent="0.35">
      <c r="B876" s="52"/>
      <c r="F876" s="1"/>
      <c r="G876" s="1"/>
      <c r="H876" s="1"/>
      <c r="L876" s="2"/>
    </row>
    <row r="877" spans="2:12" ht="15.75" customHeight="1" x14ac:dyDescent="0.35">
      <c r="B877" s="52"/>
      <c r="F877" s="1"/>
      <c r="G877" s="1"/>
      <c r="H877" s="1"/>
      <c r="L877" s="2"/>
    </row>
    <row r="878" spans="2:12" ht="15.75" customHeight="1" x14ac:dyDescent="0.35">
      <c r="B878" s="52"/>
      <c r="F878" s="1"/>
      <c r="G878" s="1"/>
      <c r="H878" s="1"/>
      <c r="L878" s="2"/>
    </row>
    <row r="879" spans="2:12" ht="15.75" customHeight="1" x14ac:dyDescent="0.35">
      <c r="B879" s="52"/>
      <c r="F879" s="1"/>
      <c r="G879" s="1"/>
      <c r="H879" s="1"/>
      <c r="L879" s="2"/>
    </row>
    <row r="880" spans="2:12" ht="15.75" customHeight="1" x14ac:dyDescent="0.35">
      <c r="B880" s="52"/>
      <c r="F880" s="1"/>
      <c r="G880" s="1"/>
      <c r="H880" s="1"/>
      <c r="L880" s="2"/>
    </row>
    <row r="881" spans="2:12" ht="15.75" customHeight="1" x14ac:dyDescent="0.35">
      <c r="B881" s="52"/>
      <c r="F881" s="1"/>
      <c r="G881" s="1"/>
      <c r="H881" s="1"/>
      <c r="L881" s="2"/>
    </row>
    <row r="882" spans="2:12" ht="15.75" customHeight="1" x14ac:dyDescent="0.35">
      <c r="B882" s="52"/>
      <c r="F882" s="1"/>
      <c r="G882" s="1"/>
      <c r="H882" s="1"/>
      <c r="L882" s="2"/>
    </row>
    <row r="883" spans="2:12" ht="15.75" customHeight="1" x14ac:dyDescent="0.35">
      <c r="B883" s="52"/>
      <c r="F883" s="1"/>
      <c r="G883" s="1"/>
      <c r="H883" s="1"/>
      <c r="L883" s="2"/>
    </row>
    <row r="884" spans="2:12" ht="15.75" customHeight="1" x14ac:dyDescent="0.35">
      <c r="B884" s="52"/>
      <c r="F884" s="1"/>
      <c r="G884" s="1"/>
      <c r="H884" s="1"/>
      <c r="L884" s="2"/>
    </row>
    <row r="885" spans="2:12" ht="15.75" customHeight="1" x14ac:dyDescent="0.35">
      <c r="B885" s="52"/>
      <c r="F885" s="1"/>
      <c r="G885" s="1"/>
      <c r="H885" s="1"/>
      <c r="L885" s="2"/>
    </row>
    <row r="886" spans="2:12" ht="15.75" customHeight="1" x14ac:dyDescent="0.35">
      <c r="B886" s="52"/>
      <c r="F886" s="1"/>
      <c r="G886" s="1"/>
      <c r="H886" s="1"/>
      <c r="L886" s="2"/>
    </row>
    <row r="887" spans="2:12" ht="15.75" customHeight="1" x14ac:dyDescent="0.35">
      <c r="B887" s="52"/>
      <c r="F887" s="1"/>
      <c r="G887" s="1"/>
      <c r="H887" s="1"/>
      <c r="L887" s="2"/>
    </row>
    <row r="888" spans="2:12" ht="15.75" customHeight="1" x14ac:dyDescent="0.35">
      <c r="B888" s="52"/>
      <c r="F888" s="1"/>
      <c r="G888" s="1"/>
      <c r="H888" s="1"/>
      <c r="L888" s="2"/>
    </row>
    <row r="889" spans="2:12" ht="15.75" customHeight="1" x14ac:dyDescent="0.35">
      <c r="B889" s="52"/>
      <c r="F889" s="1"/>
      <c r="G889" s="1"/>
      <c r="H889" s="1"/>
      <c r="L889" s="2"/>
    </row>
    <row r="890" spans="2:12" ht="15.75" customHeight="1" x14ac:dyDescent="0.35">
      <c r="B890" s="52"/>
      <c r="F890" s="1"/>
      <c r="G890" s="1"/>
      <c r="H890" s="1"/>
      <c r="L890" s="2"/>
    </row>
    <row r="891" spans="2:12" ht="15.75" customHeight="1" x14ac:dyDescent="0.35">
      <c r="B891" s="52"/>
      <c r="F891" s="1"/>
      <c r="G891" s="1"/>
      <c r="H891" s="1"/>
      <c r="L891" s="2"/>
    </row>
    <row r="892" spans="2:12" ht="15.75" customHeight="1" x14ac:dyDescent="0.35">
      <c r="B892" s="52"/>
      <c r="F892" s="1"/>
      <c r="G892" s="1"/>
      <c r="H892" s="1"/>
      <c r="L892" s="2"/>
    </row>
    <row r="893" spans="2:12" ht="15.75" customHeight="1" x14ac:dyDescent="0.35">
      <c r="B893" s="52"/>
      <c r="F893" s="1"/>
      <c r="G893" s="1"/>
      <c r="H893" s="1"/>
      <c r="L893" s="2"/>
    </row>
    <row r="894" spans="2:12" ht="15.75" customHeight="1" x14ac:dyDescent="0.35">
      <c r="B894" s="52"/>
      <c r="F894" s="1"/>
      <c r="G894" s="1"/>
      <c r="H894" s="1"/>
      <c r="L894" s="2"/>
    </row>
    <row r="895" spans="2:12" ht="15.75" customHeight="1" x14ac:dyDescent="0.35">
      <c r="B895" s="52"/>
      <c r="F895" s="1"/>
      <c r="G895" s="1"/>
      <c r="H895" s="1"/>
      <c r="L895" s="2"/>
    </row>
    <row r="896" spans="2:12" ht="15.75" customHeight="1" x14ac:dyDescent="0.35">
      <c r="B896" s="52"/>
      <c r="F896" s="1"/>
      <c r="G896" s="1"/>
      <c r="H896" s="1"/>
      <c r="L896" s="2"/>
    </row>
    <row r="897" spans="2:12" ht="15.75" customHeight="1" x14ac:dyDescent="0.35">
      <c r="B897" s="52"/>
      <c r="F897" s="1"/>
      <c r="G897" s="1"/>
      <c r="H897" s="1"/>
      <c r="L897" s="2"/>
    </row>
    <row r="898" spans="2:12" ht="15.75" customHeight="1" x14ac:dyDescent="0.35">
      <c r="B898" s="52"/>
      <c r="F898" s="1"/>
      <c r="G898" s="1"/>
      <c r="H898" s="1"/>
      <c r="L898" s="2"/>
    </row>
    <row r="899" spans="2:12" ht="15.75" customHeight="1" x14ac:dyDescent="0.35">
      <c r="B899" s="52"/>
      <c r="F899" s="1"/>
      <c r="G899" s="1"/>
      <c r="H899" s="1"/>
      <c r="L899" s="2"/>
    </row>
    <row r="900" spans="2:12" ht="15.75" customHeight="1" x14ac:dyDescent="0.35">
      <c r="B900" s="52"/>
      <c r="F900" s="1"/>
      <c r="G900" s="1"/>
      <c r="H900" s="1"/>
      <c r="L900" s="2"/>
    </row>
    <row r="901" spans="2:12" ht="15.75" customHeight="1" x14ac:dyDescent="0.35">
      <c r="B901" s="52"/>
      <c r="F901" s="1"/>
      <c r="G901" s="1"/>
      <c r="H901" s="1"/>
      <c r="L901" s="2"/>
    </row>
    <row r="902" spans="2:12" ht="15.75" customHeight="1" x14ac:dyDescent="0.35">
      <c r="B902" s="52"/>
      <c r="F902" s="1"/>
      <c r="G902" s="1"/>
      <c r="H902" s="1"/>
      <c r="L902" s="2"/>
    </row>
    <row r="903" spans="2:12" ht="15.75" customHeight="1" x14ac:dyDescent="0.35">
      <c r="B903" s="52"/>
      <c r="F903" s="1"/>
      <c r="G903" s="1"/>
      <c r="H903" s="1"/>
      <c r="L903" s="2"/>
    </row>
    <row r="904" spans="2:12" ht="15.75" customHeight="1" x14ac:dyDescent="0.35">
      <c r="B904" s="52"/>
      <c r="F904" s="1"/>
      <c r="G904" s="1"/>
      <c r="H904" s="1"/>
      <c r="L904" s="2"/>
    </row>
    <row r="905" spans="2:12" ht="15.75" customHeight="1" x14ac:dyDescent="0.35">
      <c r="B905" s="52"/>
      <c r="F905" s="1"/>
      <c r="G905" s="1"/>
      <c r="H905" s="1"/>
      <c r="L905" s="2"/>
    </row>
    <row r="906" spans="2:12" ht="15.75" customHeight="1" x14ac:dyDescent="0.35">
      <c r="B906" s="52"/>
      <c r="F906" s="1"/>
      <c r="G906" s="1"/>
      <c r="H906" s="1"/>
      <c r="L906" s="2"/>
    </row>
    <row r="907" spans="2:12" ht="15.75" customHeight="1" x14ac:dyDescent="0.35">
      <c r="B907" s="52"/>
      <c r="F907" s="1"/>
      <c r="G907" s="1"/>
      <c r="H907" s="1"/>
      <c r="L907" s="2"/>
    </row>
    <row r="908" spans="2:12" ht="15.75" customHeight="1" x14ac:dyDescent="0.35">
      <c r="B908" s="52"/>
      <c r="F908" s="1"/>
      <c r="G908" s="1"/>
      <c r="H908" s="1"/>
      <c r="L908" s="2"/>
    </row>
    <row r="909" spans="2:12" ht="15.75" customHeight="1" x14ac:dyDescent="0.35">
      <c r="B909" s="52"/>
      <c r="F909" s="1"/>
      <c r="G909" s="1"/>
      <c r="H909" s="1"/>
      <c r="L909" s="2"/>
    </row>
    <row r="910" spans="2:12" ht="15.75" customHeight="1" x14ac:dyDescent="0.35">
      <c r="B910" s="52"/>
      <c r="F910" s="1"/>
      <c r="G910" s="1"/>
      <c r="H910" s="1"/>
      <c r="L910" s="2"/>
    </row>
    <row r="911" spans="2:12" ht="15.75" customHeight="1" x14ac:dyDescent="0.35">
      <c r="B911" s="52"/>
      <c r="F911" s="1"/>
      <c r="G911" s="1"/>
      <c r="H911" s="1"/>
      <c r="L911" s="2"/>
    </row>
    <row r="912" spans="2:12" ht="15.75" customHeight="1" x14ac:dyDescent="0.35">
      <c r="B912" s="52"/>
      <c r="F912" s="1"/>
      <c r="G912" s="1"/>
      <c r="H912" s="1"/>
      <c r="L912" s="2"/>
    </row>
    <row r="913" spans="2:12" ht="15.75" customHeight="1" x14ac:dyDescent="0.35">
      <c r="B913" s="52"/>
      <c r="F913" s="1"/>
      <c r="G913" s="1"/>
      <c r="H913" s="1"/>
      <c r="L913" s="2"/>
    </row>
    <row r="914" spans="2:12" ht="15.75" customHeight="1" x14ac:dyDescent="0.35">
      <c r="B914" s="52"/>
      <c r="F914" s="1"/>
      <c r="G914" s="1"/>
      <c r="H914" s="1"/>
      <c r="L914" s="2"/>
    </row>
    <row r="915" spans="2:12" ht="15.75" customHeight="1" x14ac:dyDescent="0.35">
      <c r="B915" s="52"/>
      <c r="F915" s="1"/>
      <c r="G915" s="1"/>
      <c r="H915" s="1"/>
      <c r="L915" s="2"/>
    </row>
    <row r="916" spans="2:12" ht="15.75" customHeight="1" x14ac:dyDescent="0.35">
      <c r="B916" s="52"/>
      <c r="F916" s="1"/>
      <c r="G916" s="1"/>
      <c r="H916" s="1"/>
      <c r="L916" s="2"/>
    </row>
    <row r="917" spans="2:12" ht="15.75" customHeight="1" x14ac:dyDescent="0.35">
      <c r="B917" s="52"/>
      <c r="F917" s="1"/>
      <c r="G917" s="1"/>
      <c r="H917" s="1"/>
      <c r="L917" s="2"/>
    </row>
    <row r="918" spans="2:12" ht="15.75" customHeight="1" x14ac:dyDescent="0.35">
      <c r="B918" s="52"/>
      <c r="F918" s="1"/>
      <c r="G918" s="1"/>
      <c r="H918" s="1"/>
      <c r="L918" s="2"/>
    </row>
    <row r="919" spans="2:12" ht="15.75" customHeight="1" x14ac:dyDescent="0.35">
      <c r="B919" s="52"/>
      <c r="F919" s="1"/>
      <c r="G919" s="1"/>
      <c r="H919" s="1"/>
      <c r="L919" s="2"/>
    </row>
    <row r="920" spans="2:12" ht="15.75" customHeight="1" x14ac:dyDescent="0.35">
      <c r="B920" s="52"/>
      <c r="F920" s="1"/>
      <c r="G920" s="1"/>
      <c r="H920" s="1"/>
      <c r="L920" s="2"/>
    </row>
    <row r="921" spans="2:12" ht="15.75" customHeight="1" x14ac:dyDescent="0.35">
      <c r="B921" s="52"/>
      <c r="F921" s="1"/>
      <c r="G921" s="1"/>
      <c r="H921" s="1"/>
      <c r="L921" s="2"/>
    </row>
    <row r="922" spans="2:12" ht="15.75" customHeight="1" x14ac:dyDescent="0.35">
      <c r="B922" s="52"/>
      <c r="F922" s="1"/>
      <c r="G922" s="1"/>
      <c r="H922" s="1"/>
      <c r="L922" s="2"/>
    </row>
    <row r="923" spans="2:12" ht="15.75" customHeight="1" x14ac:dyDescent="0.35">
      <c r="B923" s="52"/>
      <c r="F923" s="1"/>
      <c r="G923" s="1"/>
      <c r="H923" s="1"/>
      <c r="L923" s="2"/>
    </row>
    <row r="924" spans="2:12" ht="15.75" customHeight="1" x14ac:dyDescent="0.35">
      <c r="B924" s="52"/>
      <c r="F924" s="1"/>
      <c r="G924" s="1"/>
      <c r="H924" s="1"/>
      <c r="L924" s="2"/>
    </row>
    <row r="925" spans="2:12" ht="15.75" customHeight="1" x14ac:dyDescent="0.35">
      <c r="B925" s="52"/>
      <c r="F925" s="1"/>
      <c r="G925" s="1"/>
      <c r="H925" s="1"/>
      <c r="L925" s="2"/>
    </row>
    <row r="926" spans="2:12" ht="15.75" customHeight="1" x14ac:dyDescent="0.35">
      <c r="B926" s="52"/>
      <c r="F926" s="1"/>
      <c r="G926" s="1"/>
      <c r="H926" s="1"/>
      <c r="L926" s="2"/>
    </row>
    <row r="927" spans="2:12" ht="15.75" customHeight="1" x14ac:dyDescent="0.35">
      <c r="B927" s="52"/>
      <c r="F927" s="1"/>
      <c r="G927" s="1"/>
      <c r="H927" s="1"/>
      <c r="L927" s="2"/>
    </row>
    <row r="928" spans="2:12" ht="15.75" customHeight="1" x14ac:dyDescent="0.35">
      <c r="B928" s="52"/>
      <c r="F928" s="1"/>
      <c r="G928" s="1"/>
      <c r="H928" s="1"/>
      <c r="L928" s="2"/>
    </row>
    <row r="929" spans="2:12" ht="15.75" customHeight="1" x14ac:dyDescent="0.35">
      <c r="B929" s="52"/>
      <c r="F929" s="1"/>
      <c r="G929" s="1"/>
      <c r="H929" s="1"/>
      <c r="L929" s="2"/>
    </row>
    <row r="930" spans="2:12" ht="15.75" customHeight="1" x14ac:dyDescent="0.35">
      <c r="B930" s="52"/>
      <c r="F930" s="1"/>
      <c r="G930" s="1"/>
      <c r="H930" s="1"/>
      <c r="L930" s="2"/>
    </row>
    <row r="931" spans="2:12" ht="15.75" customHeight="1" x14ac:dyDescent="0.35">
      <c r="B931" s="52"/>
      <c r="F931" s="1"/>
      <c r="G931" s="1"/>
      <c r="H931" s="1"/>
      <c r="L931" s="2"/>
    </row>
    <row r="932" spans="2:12" ht="15.75" customHeight="1" x14ac:dyDescent="0.35">
      <c r="B932" s="52"/>
      <c r="F932" s="1"/>
      <c r="G932" s="1"/>
      <c r="H932" s="1"/>
      <c r="L932" s="2"/>
    </row>
    <row r="933" spans="2:12" ht="15.75" customHeight="1" x14ac:dyDescent="0.35">
      <c r="B933" s="52"/>
      <c r="F933" s="1"/>
      <c r="G933" s="1"/>
      <c r="H933" s="1"/>
      <c r="L933" s="2"/>
    </row>
    <row r="934" spans="2:12" ht="15.75" customHeight="1" x14ac:dyDescent="0.35">
      <c r="B934" s="52"/>
      <c r="F934" s="1"/>
      <c r="G934" s="1"/>
      <c r="H934" s="1"/>
      <c r="L934" s="2"/>
    </row>
    <row r="935" spans="2:12" ht="15.75" customHeight="1" x14ac:dyDescent="0.35">
      <c r="B935" s="52"/>
      <c r="F935" s="1"/>
      <c r="G935" s="1"/>
      <c r="H935" s="1"/>
      <c r="L935" s="2"/>
    </row>
    <row r="936" spans="2:12" ht="15.75" customHeight="1" x14ac:dyDescent="0.35">
      <c r="B936" s="52"/>
      <c r="F936" s="1"/>
      <c r="G936" s="1"/>
      <c r="H936" s="1"/>
      <c r="L936" s="2"/>
    </row>
    <row r="937" spans="2:12" ht="15.75" customHeight="1" x14ac:dyDescent="0.35">
      <c r="B937" s="52"/>
      <c r="F937" s="1"/>
      <c r="G937" s="1"/>
      <c r="H937" s="1"/>
      <c r="L937" s="2"/>
    </row>
    <row r="938" spans="2:12" ht="15.75" customHeight="1" x14ac:dyDescent="0.35">
      <c r="B938" s="52"/>
      <c r="F938" s="1"/>
      <c r="G938" s="1"/>
      <c r="H938" s="1"/>
      <c r="L938" s="2"/>
    </row>
    <row r="939" spans="2:12" ht="15.75" customHeight="1" x14ac:dyDescent="0.35">
      <c r="B939" s="52"/>
      <c r="F939" s="1"/>
      <c r="G939" s="1"/>
      <c r="H939" s="1"/>
      <c r="L939" s="2"/>
    </row>
    <row r="940" spans="2:12" ht="15.75" customHeight="1" x14ac:dyDescent="0.35">
      <c r="B940" s="52"/>
      <c r="F940" s="1"/>
      <c r="G940" s="1"/>
      <c r="H940" s="1"/>
      <c r="L940" s="2"/>
    </row>
    <row r="941" spans="2:12" ht="15.75" customHeight="1" x14ac:dyDescent="0.35">
      <c r="B941" s="52"/>
      <c r="F941" s="1"/>
      <c r="G941" s="1"/>
      <c r="H941" s="1"/>
      <c r="L941" s="2"/>
    </row>
    <row r="942" spans="2:12" ht="15.75" customHeight="1" x14ac:dyDescent="0.35">
      <c r="B942" s="52"/>
      <c r="F942" s="1"/>
      <c r="G942" s="1"/>
      <c r="H942" s="1"/>
      <c r="L942" s="2"/>
    </row>
    <row r="943" spans="2:12" ht="15.75" customHeight="1" x14ac:dyDescent="0.35">
      <c r="B943" s="52"/>
      <c r="F943" s="1"/>
      <c r="G943" s="1"/>
      <c r="H943" s="1"/>
      <c r="L943" s="2"/>
    </row>
    <row r="944" spans="2:12" ht="15.75" customHeight="1" x14ac:dyDescent="0.35">
      <c r="B944" s="52"/>
      <c r="F944" s="1"/>
      <c r="G944" s="1"/>
      <c r="H944" s="1"/>
      <c r="L944" s="2"/>
    </row>
    <row r="945" spans="2:12" ht="15.75" customHeight="1" x14ac:dyDescent="0.35">
      <c r="B945" s="52"/>
      <c r="F945" s="1"/>
      <c r="G945" s="1"/>
      <c r="H945" s="1"/>
      <c r="L945" s="2"/>
    </row>
    <row r="946" spans="2:12" ht="15.75" customHeight="1" x14ac:dyDescent="0.35">
      <c r="B946" s="52"/>
      <c r="F946" s="1"/>
      <c r="G946" s="1"/>
      <c r="H946" s="1"/>
      <c r="L946" s="2"/>
    </row>
    <row r="947" spans="2:12" ht="15.75" customHeight="1" x14ac:dyDescent="0.35">
      <c r="B947" s="52"/>
      <c r="F947" s="1"/>
      <c r="G947" s="1"/>
      <c r="H947" s="1"/>
      <c r="L947" s="2"/>
    </row>
    <row r="948" spans="2:12" ht="15.75" customHeight="1" x14ac:dyDescent="0.35">
      <c r="B948" s="52"/>
      <c r="F948" s="1"/>
      <c r="G948" s="1"/>
      <c r="H948" s="1"/>
      <c r="L948" s="2"/>
    </row>
    <row r="949" spans="2:12" ht="15.75" customHeight="1" x14ac:dyDescent="0.35">
      <c r="B949" s="52"/>
      <c r="F949" s="1"/>
      <c r="G949" s="1"/>
      <c r="H949" s="1"/>
      <c r="L949" s="2"/>
    </row>
    <row r="950" spans="2:12" ht="15.75" customHeight="1" x14ac:dyDescent="0.35">
      <c r="B950" s="52"/>
      <c r="F950" s="1"/>
      <c r="G950" s="1"/>
      <c r="H950" s="1"/>
      <c r="L950" s="2"/>
    </row>
    <row r="951" spans="2:12" ht="15.75" customHeight="1" x14ac:dyDescent="0.35">
      <c r="B951" s="52"/>
      <c r="F951" s="1"/>
      <c r="G951" s="1"/>
      <c r="H951" s="1"/>
      <c r="L951" s="2"/>
    </row>
    <row r="952" spans="2:12" ht="15.75" customHeight="1" x14ac:dyDescent="0.35">
      <c r="B952" s="52"/>
      <c r="F952" s="1"/>
      <c r="G952" s="1"/>
      <c r="H952" s="1"/>
      <c r="L952" s="2"/>
    </row>
    <row r="953" spans="2:12" ht="15.75" customHeight="1" x14ac:dyDescent="0.35">
      <c r="B953" s="52"/>
      <c r="F953" s="1"/>
      <c r="G953" s="1"/>
      <c r="H953" s="1"/>
      <c r="L953" s="2"/>
    </row>
    <row r="954" spans="2:12" ht="15.75" customHeight="1" x14ac:dyDescent="0.35">
      <c r="B954" s="52"/>
      <c r="F954" s="1"/>
      <c r="G954" s="1"/>
      <c r="H954" s="1"/>
      <c r="L954" s="2"/>
    </row>
    <row r="955" spans="2:12" ht="15.75" customHeight="1" x14ac:dyDescent="0.35">
      <c r="B955" s="52"/>
      <c r="F955" s="1"/>
      <c r="G955" s="1"/>
      <c r="H955" s="1"/>
      <c r="L955" s="2"/>
    </row>
    <row r="956" spans="2:12" ht="15.75" customHeight="1" x14ac:dyDescent="0.35">
      <c r="B956" s="52"/>
      <c r="F956" s="1"/>
      <c r="G956" s="1"/>
      <c r="H956" s="1"/>
      <c r="L956" s="2"/>
    </row>
    <row r="957" spans="2:12" ht="15.75" customHeight="1" x14ac:dyDescent="0.35">
      <c r="B957" s="52"/>
      <c r="F957" s="1"/>
      <c r="G957" s="1"/>
      <c r="H957" s="1"/>
      <c r="L957" s="2"/>
    </row>
    <row r="958" spans="2:12" ht="15.75" customHeight="1" x14ac:dyDescent="0.35">
      <c r="B958" s="52"/>
      <c r="F958" s="1"/>
      <c r="G958" s="1"/>
      <c r="H958" s="1"/>
      <c r="L958" s="2"/>
    </row>
    <row r="959" spans="2:12" ht="15.75" customHeight="1" x14ac:dyDescent="0.35">
      <c r="B959" s="52"/>
      <c r="F959" s="1"/>
      <c r="G959" s="1"/>
      <c r="H959" s="1"/>
      <c r="L959" s="2"/>
    </row>
    <row r="960" spans="2:12" ht="15.75" customHeight="1" x14ac:dyDescent="0.35">
      <c r="B960" s="52"/>
      <c r="F960" s="1"/>
      <c r="G960" s="1"/>
      <c r="H960" s="1"/>
      <c r="L960" s="2"/>
    </row>
    <row r="961" spans="2:12" ht="15.75" customHeight="1" x14ac:dyDescent="0.35">
      <c r="B961" s="52"/>
      <c r="F961" s="1"/>
      <c r="G961" s="1"/>
      <c r="H961" s="1"/>
      <c r="L961" s="2"/>
    </row>
    <row r="962" spans="2:12" ht="15.75" customHeight="1" x14ac:dyDescent="0.35">
      <c r="B962" s="52"/>
      <c r="F962" s="1"/>
      <c r="G962" s="1"/>
      <c r="H962" s="1"/>
      <c r="L962" s="2"/>
    </row>
    <row r="963" spans="2:12" ht="15.75" customHeight="1" x14ac:dyDescent="0.35">
      <c r="B963" s="52"/>
      <c r="F963" s="1"/>
      <c r="G963" s="1"/>
      <c r="H963" s="1"/>
      <c r="L963" s="2"/>
    </row>
    <row r="964" spans="2:12" ht="15.75" customHeight="1" x14ac:dyDescent="0.35">
      <c r="B964" s="52"/>
      <c r="F964" s="1"/>
      <c r="G964" s="1"/>
      <c r="H964" s="1"/>
      <c r="L964" s="2"/>
    </row>
    <row r="965" spans="2:12" ht="15.75" customHeight="1" x14ac:dyDescent="0.35">
      <c r="B965" s="52"/>
      <c r="F965" s="1"/>
      <c r="G965" s="1"/>
      <c r="H965" s="1"/>
      <c r="L965" s="2"/>
    </row>
    <row r="966" spans="2:12" ht="15.75" customHeight="1" x14ac:dyDescent="0.35">
      <c r="B966" s="52"/>
      <c r="F966" s="1"/>
      <c r="G966" s="1"/>
      <c r="H966" s="1"/>
      <c r="L966" s="2"/>
    </row>
    <row r="967" spans="2:12" ht="15.75" customHeight="1" x14ac:dyDescent="0.35">
      <c r="B967" s="52"/>
      <c r="F967" s="1"/>
      <c r="G967" s="1"/>
      <c r="H967" s="1"/>
      <c r="L967" s="2"/>
    </row>
    <row r="968" spans="2:12" ht="15.75" customHeight="1" x14ac:dyDescent="0.35">
      <c r="B968" s="52"/>
      <c r="F968" s="1"/>
      <c r="G968" s="1"/>
      <c r="H968" s="1"/>
      <c r="L968" s="2"/>
    </row>
    <row r="969" spans="2:12" ht="15.75" customHeight="1" x14ac:dyDescent="0.35">
      <c r="B969" s="52"/>
      <c r="F969" s="1"/>
      <c r="G969" s="1"/>
      <c r="H969" s="1"/>
      <c r="L969" s="2"/>
    </row>
    <row r="970" spans="2:12" ht="15.75" customHeight="1" x14ac:dyDescent="0.35">
      <c r="B970" s="52"/>
      <c r="F970" s="1"/>
      <c r="G970" s="1"/>
      <c r="H970" s="1"/>
      <c r="L970" s="2"/>
    </row>
    <row r="971" spans="2:12" ht="15.75" customHeight="1" x14ac:dyDescent="0.35">
      <c r="B971" s="52"/>
      <c r="F971" s="1"/>
      <c r="G971" s="1"/>
      <c r="H971" s="1"/>
      <c r="L971" s="2"/>
    </row>
    <row r="972" spans="2:12" ht="15.75" customHeight="1" x14ac:dyDescent="0.35">
      <c r="B972" s="52"/>
      <c r="F972" s="1"/>
      <c r="G972" s="1"/>
      <c r="H972" s="1"/>
      <c r="L972" s="2"/>
    </row>
    <row r="973" spans="2:12" ht="15.75" customHeight="1" x14ac:dyDescent="0.35">
      <c r="B973" s="52"/>
      <c r="F973" s="1"/>
      <c r="G973" s="1"/>
      <c r="H973" s="1"/>
      <c r="L973" s="2"/>
    </row>
    <row r="974" spans="2:12" ht="15.75" customHeight="1" x14ac:dyDescent="0.35">
      <c r="B974" s="52"/>
      <c r="F974" s="1"/>
      <c r="G974" s="1"/>
      <c r="H974" s="1"/>
      <c r="L974" s="2"/>
    </row>
    <row r="975" spans="2:12" ht="15.75" customHeight="1" x14ac:dyDescent="0.35">
      <c r="B975" s="52"/>
      <c r="F975" s="1"/>
      <c r="G975" s="1"/>
      <c r="H975" s="1"/>
      <c r="L975" s="2"/>
    </row>
    <row r="976" spans="2:12" ht="15.75" customHeight="1" x14ac:dyDescent="0.35">
      <c r="B976" s="52"/>
      <c r="F976" s="1"/>
      <c r="G976" s="1"/>
      <c r="H976" s="1"/>
      <c r="L976" s="2"/>
    </row>
    <row r="977" spans="2:12" ht="15.75" customHeight="1" x14ac:dyDescent="0.35">
      <c r="B977" s="52"/>
      <c r="F977" s="1"/>
      <c r="G977" s="1"/>
      <c r="H977" s="1"/>
      <c r="L977" s="2"/>
    </row>
    <row r="978" spans="2:12" ht="15.75" customHeight="1" x14ac:dyDescent="0.35">
      <c r="B978" s="52"/>
      <c r="F978" s="1"/>
      <c r="G978" s="1"/>
      <c r="H978" s="1"/>
      <c r="L978" s="2"/>
    </row>
    <row r="979" spans="2:12" ht="15.75" customHeight="1" x14ac:dyDescent="0.35">
      <c r="B979" s="52"/>
      <c r="F979" s="1"/>
      <c r="G979" s="1"/>
      <c r="H979" s="1"/>
      <c r="L979" s="2"/>
    </row>
    <row r="980" spans="2:12" ht="15.75" customHeight="1" x14ac:dyDescent="0.35">
      <c r="B980" s="52"/>
      <c r="F980" s="1"/>
      <c r="G980" s="1"/>
      <c r="H980" s="1"/>
      <c r="L980" s="2"/>
    </row>
    <row r="981" spans="2:12" ht="15.75" customHeight="1" x14ac:dyDescent="0.35">
      <c r="B981" s="52"/>
      <c r="F981" s="1"/>
      <c r="G981" s="1"/>
      <c r="H981" s="1"/>
      <c r="L981" s="2"/>
    </row>
    <row r="982" spans="2:12" ht="15.75" customHeight="1" x14ac:dyDescent="0.35">
      <c r="B982" s="52"/>
      <c r="F982" s="1"/>
      <c r="G982" s="1"/>
      <c r="H982" s="1"/>
      <c r="L982" s="2"/>
    </row>
    <row r="983" spans="2:12" ht="15.75" customHeight="1" x14ac:dyDescent="0.35">
      <c r="B983" s="52"/>
      <c r="F983" s="1"/>
      <c r="G983" s="1"/>
      <c r="H983" s="1"/>
      <c r="L983" s="2"/>
    </row>
    <row r="984" spans="2:12" ht="15.75" customHeight="1" x14ac:dyDescent="0.35">
      <c r="B984" s="52"/>
      <c r="F984" s="1"/>
      <c r="G984" s="1"/>
      <c r="H984" s="1"/>
      <c r="L984" s="2"/>
    </row>
    <row r="985" spans="2:12" ht="15.75" customHeight="1" x14ac:dyDescent="0.35">
      <c r="B985" s="52"/>
      <c r="F985" s="1"/>
      <c r="G985" s="1"/>
      <c r="H985" s="1"/>
      <c r="L985" s="2"/>
    </row>
    <row r="986" spans="2:12" ht="15.75" customHeight="1" x14ac:dyDescent="0.35">
      <c r="B986" s="52"/>
      <c r="F986" s="1"/>
      <c r="G986" s="1"/>
      <c r="H986" s="1"/>
      <c r="L986" s="2"/>
    </row>
    <row r="987" spans="2:12" ht="15.75" customHeight="1" x14ac:dyDescent="0.35">
      <c r="B987" s="52"/>
      <c r="F987" s="1"/>
      <c r="G987" s="1"/>
      <c r="H987" s="1"/>
      <c r="L987" s="2"/>
    </row>
    <row r="988" spans="2:12" ht="15.75" customHeight="1" x14ac:dyDescent="0.35">
      <c r="B988" s="52"/>
      <c r="F988" s="1"/>
      <c r="G988" s="1"/>
      <c r="H988" s="1"/>
      <c r="L988" s="2"/>
    </row>
    <row r="989" spans="2:12" ht="15.75" customHeight="1" x14ac:dyDescent="0.35">
      <c r="B989" s="52"/>
      <c r="F989" s="1"/>
      <c r="G989" s="1"/>
      <c r="H989" s="1"/>
      <c r="L989" s="2"/>
    </row>
    <row r="990" spans="2:12" ht="15.75" customHeight="1" x14ac:dyDescent="0.35">
      <c r="B990" s="52"/>
      <c r="F990" s="1"/>
      <c r="G990" s="1"/>
      <c r="H990" s="1"/>
      <c r="L990" s="2"/>
    </row>
    <row r="991" spans="2:12" ht="15.75" customHeight="1" x14ac:dyDescent="0.35">
      <c r="B991" s="52"/>
      <c r="F991" s="1"/>
      <c r="G991" s="1"/>
      <c r="H991" s="1"/>
      <c r="L991" s="2"/>
    </row>
    <row r="992" spans="2:12" ht="15.75" customHeight="1" x14ac:dyDescent="0.35">
      <c r="B992" s="52"/>
      <c r="F992" s="1"/>
      <c r="G992" s="1"/>
      <c r="H992" s="1"/>
      <c r="L992" s="2"/>
    </row>
  </sheetData>
  <mergeCells count="4">
    <mergeCell ref="A1:D1"/>
    <mergeCell ref="A2:D2"/>
    <mergeCell ref="A3:D3"/>
    <mergeCell ref="A294:D294"/>
  </mergeCells>
  <pageMargins left="0.7" right="0.7" top="0.75" bottom="0.75" header="0" footer="0"/>
  <pageSetup fitToHeight="0" orientation="portrait"/>
  <headerFooter>
    <oddFooter>&amp;R&amp;P</oddFoot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workbookViewId="0"/>
  </sheetViews>
  <sheetFormatPr defaultColWidth="14.453125" defaultRowHeight="15" customHeight="1" x14ac:dyDescent="0.35"/>
  <cols>
    <col min="1" max="1" width="29" customWidth="1"/>
    <col min="2" max="2" width="17.90625" customWidth="1"/>
    <col min="3" max="3" width="25.08984375" customWidth="1"/>
    <col min="4" max="4" width="18.90625" customWidth="1"/>
    <col min="5" max="5" width="20.54296875" customWidth="1"/>
    <col min="6" max="6" width="15.90625" customWidth="1"/>
    <col min="7" max="7" width="18.453125" customWidth="1"/>
    <col min="8" max="8" width="18" customWidth="1"/>
    <col min="9" max="9" width="25.08984375" customWidth="1"/>
    <col min="10" max="26" width="8.6328125" customWidth="1"/>
  </cols>
  <sheetData>
    <row r="1" spans="1:9" ht="23.5" x14ac:dyDescent="0.55000000000000004">
      <c r="A1" s="78" t="s">
        <v>0</v>
      </c>
      <c r="B1" s="77"/>
      <c r="C1" s="77"/>
      <c r="D1" s="77"/>
      <c r="E1" s="77"/>
      <c r="F1" s="77"/>
      <c r="G1" s="77"/>
      <c r="H1" s="77"/>
      <c r="I1" s="77"/>
    </row>
    <row r="2" spans="1:9" ht="15.5" x14ac:dyDescent="0.35">
      <c r="A2" s="83" t="s">
        <v>283</v>
      </c>
      <c r="B2" s="77"/>
      <c r="C2" s="77"/>
      <c r="D2" s="77"/>
      <c r="E2" s="77"/>
      <c r="F2" s="77"/>
      <c r="G2" s="77"/>
      <c r="H2" s="77"/>
      <c r="I2" s="77"/>
    </row>
    <row r="3" spans="1:9" ht="14.5" x14ac:dyDescent="0.35">
      <c r="A3" s="84" t="s">
        <v>284</v>
      </c>
      <c r="B3" s="77"/>
      <c r="C3" s="77"/>
      <c r="D3" s="77"/>
      <c r="E3" s="77"/>
      <c r="F3" s="77"/>
      <c r="G3" s="77"/>
      <c r="H3" s="77"/>
      <c r="I3" s="77"/>
    </row>
    <row r="4" spans="1:9" ht="14.5" x14ac:dyDescent="0.35">
      <c r="A4" s="80" t="s">
        <v>285</v>
      </c>
      <c r="B4" s="77"/>
      <c r="C4" s="77"/>
      <c r="D4" s="77"/>
      <c r="E4" s="77"/>
      <c r="F4" s="77"/>
      <c r="G4" s="77"/>
      <c r="H4" s="77"/>
      <c r="I4" s="77"/>
    </row>
    <row r="5" spans="1:9" ht="15.5" x14ac:dyDescent="0.35">
      <c r="A5" s="59" t="s">
        <v>286</v>
      </c>
      <c r="B5" s="59" t="s">
        <v>287</v>
      </c>
      <c r="C5" s="59" t="s">
        <v>288</v>
      </c>
      <c r="D5" s="59" t="s">
        <v>289</v>
      </c>
      <c r="E5" s="59" t="s">
        <v>290</v>
      </c>
      <c r="F5" s="59" t="s">
        <v>291</v>
      </c>
      <c r="G5" s="59" t="s">
        <v>292</v>
      </c>
      <c r="H5" s="59" t="s">
        <v>293</v>
      </c>
      <c r="I5" s="59" t="s">
        <v>294</v>
      </c>
    </row>
    <row r="6" spans="1:9" ht="15.5" x14ac:dyDescent="0.35">
      <c r="A6" s="58" t="s">
        <v>295</v>
      </c>
      <c r="B6" s="60">
        <v>3996.85</v>
      </c>
      <c r="C6" s="60">
        <v>520.08000000000004</v>
      </c>
      <c r="D6" s="60">
        <v>144.19</v>
      </c>
      <c r="E6" s="60">
        <v>1252.3800000000001</v>
      </c>
      <c r="F6" s="60">
        <v>693.36</v>
      </c>
      <c r="G6" s="60">
        <v>520.08000000000004</v>
      </c>
      <c r="H6" s="60">
        <v>346.68</v>
      </c>
      <c r="I6" s="60">
        <v>520.08000000000004</v>
      </c>
    </row>
    <row r="7" spans="1:9" ht="15.5" x14ac:dyDescent="0.35">
      <c r="A7" s="61" t="s">
        <v>296</v>
      </c>
      <c r="B7" s="62">
        <v>3852.66</v>
      </c>
      <c r="C7" s="62">
        <v>520.08000000000004</v>
      </c>
      <c r="D7" s="62" t="s">
        <v>284</v>
      </c>
      <c r="E7" s="62">
        <v>1252.3800000000001</v>
      </c>
      <c r="F7" s="62">
        <v>693.36</v>
      </c>
      <c r="G7" s="62">
        <v>520.08000000000004</v>
      </c>
      <c r="H7" s="62">
        <v>346.68</v>
      </c>
      <c r="I7" s="62">
        <v>520.08000000000004</v>
      </c>
    </row>
    <row r="8" spans="1:9" ht="15.5" x14ac:dyDescent="0.35">
      <c r="A8" s="61" t="s">
        <v>297</v>
      </c>
      <c r="B8" s="62">
        <v>144.19</v>
      </c>
      <c r="C8" s="62" t="s">
        <v>284</v>
      </c>
      <c r="D8" s="62">
        <v>144.19</v>
      </c>
      <c r="E8" s="62" t="s">
        <v>284</v>
      </c>
      <c r="F8" s="62" t="s">
        <v>284</v>
      </c>
      <c r="G8" s="62" t="s">
        <v>284</v>
      </c>
      <c r="H8" s="62" t="s">
        <v>284</v>
      </c>
      <c r="I8" s="62" t="s">
        <v>284</v>
      </c>
    </row>
    <row r="9" spans="1:9" ht="15.5" x14ac:dyDescent="0.35">
      <c r="A9" s="61" t="s">
        <v>298</v>
      </c>
      <c r="B9" s="62">
        <v>0</v>
      </c>
      <c r="C9" s="62" t="s">
        <v>284</v>
      </c>
      <c r="D9" s="62" t="s">
        <v>284</v>
      </c>
      <c r="E9" s="62" t="s">
        <v>284</v>
      </c>
      <c r="F9" s="62" t="s">
        <v>284</v>
      </c>
      <c r="G9" s="62" t="s">
        <v>284</v>
      </c>
      <c r="H9" s="62">
        <v>0</v>
      </c>
      <c r="I9" s="62" t="s">
        <v>284</v>
      </c>
    </row>
    <row r="10" spans="1:9" ht="15.5" x14ac:dyDescent="0.35">
      <c r="A10" s="61" t="s">
        <v>299</v>
      </c>
      <c r="B10" s="62">
        <v>0</v>
      </c>
      <c r="C10" s="62">
        <v>0</v>
      </c>
      <c r="D10" s="62" t="s">
        <v>284</v>
      </c>
      <c r="E10" s="62">
        <v>0</v>
      </c>
      <c r="F10" s="62" t="s">
        <v>284</v>
      </c>
      <c r="G10" s="62">
        <v>0</v>
      </c>
      <c r="H10" s="62">
        <v>0</v>
      </c>
      <c r="I10" s="62">
        <v>0</v>
      </c>
    </row>
    <row r="11" spans="1:9" ht="15.5" x14ac:dyDescent="0.35">
      <c r="A11" s="58" t="s">
        <v>300</v>
      </c>
      <c r="B11" s="63">
        <v>73374.720000000001</v>
      </c>
      <c r="C11" s="63">
        <v>4125.1099999999997</v>
      </c>
      <c r="D11" s="63">
        <v>1730.28</v>
      </c>
      <c r="E11" s="63">
        <v>16882.8</v>
      </c>
      <c r="F11" s="63">
        <v>20000</v>
      </c>
      <c r="G11" s="63">
        <v>13999.93</v>
      </c>
      <c r="H11" s="63">
        <v>8516.67</v>
      </c>
      <c r="I11" s="63">
        <v>8119.93</v>
      </c>
    </row>
    <row r="12" spans="1:9" ht="15.5" x14ac:dyDescent="0.35">
      <c r="A12" s="61" t="s">
        <v>301</v>
      </c>
      <c r="B12" s="64">
        <v>70057.600000000006</v>
      </c>
      <c r="C12" s="64">
        <v>4099.1400000000003</v>
      </c>
      <c r="D12" s="62" t="s">
        <v>284</v>
      </c>
      <c r="E12" s="64">
        <v>16403.88</v>
      </c>
      <c r="F12" s="64">
        <v>20000</v>
      </c>
      <c r="G12" s="64">
        <v>13794.54</v>
      </c>
      <c r="H12" s="64">
        <v>7691.48</v>
      </c>
      <c r="I12" s="64">
        <v>8068.56</v>
      </c>
    </row>
    <row r="13" spans="1:9" ht="15.5" x14ac:dyDescent="0.35">
      <c r="A13" s="61" t="s">
        <v>302</v>
      </c>
      <c r="B13" s="64">
        <v>1730.28</v>
      </c>
      <c r="C13" s="62" t="s">
        <v>284</v>
      </c>
      <c r="D13" s="64">
        <v>1730.28</v>
      </c>
      <c r="E13" s="62" t="s">
        <v>284</v>
      </c>
      <c r="F13" s="62" t="s">
        <v>284</v>
      </c>
      <c r="G13" s="62" t="s">
        <v>284</v>
      </c>
      <c r="H13" s="62" t="s">
        <v>284</v>
      </c>
      <c r="I13" s="62" t="s">
        <v>284</v>
      </c>
    </row>
    <row r="14" spans="1:9" ht="15.5" x14ac:dyDescent="0.35">
      <c r="A14" s="61" t="s">
        <v>303</v>
      </c>
      <c r="B14" s="64">
        <v>600</v>
      </c>
      <c r="C14" s="62" t="s">
        <v>284</v>
      </c>
      <c r="D14" s="62" t="s">
        <v>284</v>
      </c>
      <c r="E14" s="62" t="s">
        <v>284</v>
      </c>
      <c r="F14" s="62" t="s">
        <v>284</v>
      </c>
      <c r="G14" s="62" t="s">
        <v>284</v>
      </c>
      <c r="H14" s="64">
        <v>600</v>
      </c>
      <c r="I14" s="62" t="s">
        <v>284</v>
      </c>
    </row>
    <row r="15" spans="1:9" ht="15.5" x14ac:dyDescent="0.35">
      <c r="A15" s="61" t="s">
        <v>304</v>
      </c>
      <c r="B15" s="64">
        <v>986.84</v>
      </c>
      <c r="C15" s="64">
        <v>25.97</v>
      </c>
      <c r="D15" s="62" t="s">
        <v>284</v>
      </c>
      <c r="E15" s="64">
        <v>478.92</v>
      </c>
      <c r="F15" s="62" t="s">
        <v>284</v>
      </c>
      <c r="G15" s="64">
        <v>205.39</v>
      </c>
      <c r="H15" s="64">
        <v>225.19</v>
      </c>
      <c r="I15" s="64">
        <v>51.37</v>
      </c>
    </row>
    <row r="16" spans="1:9" ht="15.5" x14ac:dyDescent="0.35">
      <c r="A16" s="58" t="s">
        <v>305</v>
      </c>
      <c r="B16" s="63">
        <v>0</v>
      </c>
      <c r="C16" s="62" t="s">
        <v>284</v>
      </c>
      <c r="D16" s="62" t="s">
        <v>284</v>
      </c>
      <c r="E16" s="62" t="s">
        <v>284</v>
      </c>
      <c r="F16" s="62" t="s">
        <v>284</v>
      </c>
      <c r="G16" s="62" t="s">
        <v>284</v>
      </c>
      <c r="H16" s="63">
        <v>0</v>
      </c>
      <c r="I16" s="62" t="s">
        <v>284</v>
      </c>
    </row>
    <row r="17" spans="1:9" ht="15.5" x14ac:dyDescent="0.35">
      <c r="A17" s="61" t="s">
        <v>306</v>
      </c>
      <c r="B17" s="64">
        <v>0</v>
      </c>
      <c r="C17" s="62" t="s">
        <v>284</v>
      </c>
      <c r="D17" s="62" t="s">
        <v>284</v>
      </c>
      <c r="E17" s="62" t="s">
        <v>284</v>
      </c>
      <c r="F17" s="62" t="s">
        <v>284</v>
      </c>
      <c r="G17" s="62" t="s">
        <v>284</v>
      </c>
      <c r="H17" s="64">
        <v>0</v>
      </c>
      <c r="I17" s="62" t="s">
        <v>284</v>
      </c>
    </row>
    <row r="18" spans="1:9" ht="15.5" x14ac:dyDescent="0.35">
      <c r="A18" s="58" t="s">
        <v>307</v>
      </c>
      <c r="B18" s="63">
        <v>73374.720000000001</v>
      </c>
      <c r="C18" s="63">
        <v>4125.1099999999997</v>
      </c>
      <c r="D18" s="63">
        <v>1730.28</v>
      </c>
      <c r="E18" s="63">
        <v>16882.8</v>
      </c>
      <c r="F18" s="63">
        <v>20000</v>
      </c>
      <c r="G18" s="63">
        <v>13999.93</v>
      </c>
      <c r="H18" s="63">
        <v>8516.67</v>
      </c>
      <c r="I18" s="63">
        <v>8119.93</v>
      </c>
    </row>
    <row r="19" spans="1:9" ht="15.5" x14ac:dyDescent="0.35">
      <c r="A19" s="58" t="s">
        <v>308</v>
      </c>
      <c r="B19" s="63">
        <v>6000</v>
      </c>
      <c r="C19" s="63">
        <v>0</v>
      </c>
      <c r="D19" s="63">
        <v>0</v>
      </c>
      <c r="E19" s="63">
        <v>0</v>
      </c>
      <c r="F19" s="63">
        <v>6000</v>
      </c>
      <c r="G19" s="63">
        <v>0</v>
      </c>
      <c r="H19" s="63">
        <v>0</v>
      </c>
      <c r="I19" s="63">
        <v>0</v>
      </c>
    </row>
    <row r="20" spans="1:9" ht="15.5" x14ac:dyDescent="0.35">
      <c r="A20" s="61" t="s">
        <v>309</v>
      </c>
      <c r="B20" s="64">
        <v>6000</v>
      </c>
      <c r="C20" s="62" t="s">
        <v>284</v>
      </c>
      <c r="D20" s="62" t="s">
        <v>284</v>
      </c>
      <c r="E20" s="62" t="s">
        <v>284</v>
      </c>
      <c r="F20" s="64">
        <v>6000</v>
      </c>
      <c r="G20" s="62" t="s">
        <v>284</v>
      </c>
      <c r="H20" s="62" t="s">
        <v>284</v>
      </c>
      <c r="I20" s="62" t="s">
        <v>284</v>
      </c>
    </row>
    <row r="21" spans="1:9" ht="15.75" customHeight="1" x14ac:dyDescent="0.35">
      <c r="A21" s="58" t="s">
        <v>310</v>
      </c>
      <c r="B21" s="63">
        <v>-10230.969999999999</v>
      </c>
      <c r="C21" s="63">
        <v>-332.86</v>
      </c>
      <c r="D21" s="63">
        <v>-132.37</v>
      </c>
      <c r="E21" s="63">
        <v>-1813.91</v>
      </c>
      <c r="F21" s="63">
        <v>-1728.52</v>
      </c>
      <c r="G21" s="63">
        <v>-4124.88</v>
      </c>
      <c r="H21" s="63">
        <v>-1421.07</v>
      </c>
      <c r="I21" s="63">
        <v>-677.36</v>
      </c>
    </row>
    <row r="22" spans="1:9" ht="15.75" customHeight="1" x14ac:dyDescent="0.35">
      <c r="A22" s="58" t="s">
        <v>311</v>
      </c>
      <c r="B22" s="63">
        <v>-10230.969999999999</v>
      </c>
      <c r="C22" s="63">
        <v>-332.86</v>
      </c>
      <c r="D22" s="63">
        <v>-132.37</v>
      </c>
      <c r="E22" s="63">
        <v>-1813.91</v>
      </c>
      <c r="F22" s="63">
        <v>-1728.52</v>
      </c>
      <c r="G22" s="63">
        <v>-4124.88</v>
      </c>
      <c r="H22" s="63">
        <v>-1421.07</v>
      </c>
      <c r="I22" s="63">
        <v>-677.36</v>
      </c>
    </row>
    <row r="23" spans="1:9" ht="15.75" customHeight="1" x14ac:dyDescent="0.35">
      <c r="A23" s="61" t="s">
        <v>312</v>
      </c>
      <c r="B23" s="64">
        <v>-4852.1000000000004</v>
      </c>
      <c r="C23" s="64">
        <v>0</v>
      </c>
      <c r="D23" s="64">
        <v>0</v>
      </c>
      <c r="E23" s="64">
        <v>-107.6</v>
      </c>
      <c r="F23" s="64">
        <v>-1225</v>
      </c>
      <c r="G23" s="64">
        <v>-2898</v>
      </c>
      <c r="H23" s="64">
        <v>-621.5</v>
      </c>
      <c r="I23" s="64">
        <v>0</v>
      </c>
    </row>
    <row r="24" spans="1:9" ht="15.75" customHeight="1" x14ac:dyDescent="0.35">
      <c r="A24" s="61" t="s">
        <v>313</v>
      </c>
      <c r="B24" s="64">
        <v>-3272.04</v>
      </c>
      <c r="C24" s="64">
        <v>-255.76</v>
      </c>
      <c r="D24" s="64">
        <v>-107.28</v>
      </c>
      <c r="E24" s="64">
        <v>-1046.73</v>
      </c>
      <c r="F24" s="62" t="s">
        <v>284</v>
      </c>
      <c r="G24" s="64">
        <v>-868</v>
      </c>
      <c r="H24" s="64">
        <v>-490.83</v>
      </c>
      <c r="I24" s="64">
        <v>-503.44</v>
      </c>
    </row>
    <row r="25" spans="1:9" ht="15.75" customHeight="1" x14ac:dyDescent="0.35">
      <c r="A25" s="61" t="s">
        <v>314</v>
      </c>
      <c r="B25" s="64">
        <v>-765.23</v>
      </c>
      <c r="C25" s="64">
        <v>-59.81</v>
      </c>
      <c r="D25" s="64">
        <v>-25.09</v>
      </c>
      <c r="E25" s="64">
        <v>-244.8</v>
      </c>
      <c r="F25" s="62" t="s">
        <v>284</v>
      </c>
      <c r="G25" s="64">
        <v>-203</v>
      </c>
      <c r="H25" s="64">
        <v>-114.79</v>
      </c>
      <c r="I25" s="64">
        <v>-117.74</v>
      </c>
    </row>
    <row r="26" spans="1:9" ht="15.75" customHeight="1" x14ac:dyDescent="0.35">
      <c r="A26" s="61" t="s">
        <v>315</v>
      </c>
      <c r="B26" s="64">
        <v>-1130.49</v>
      </c>
      <c r="C26" s="64">
        <v>-17.29</v>
      </c>
      <c r="D26" s="64">
        <v>0</v>
      </c>
      <c r="E26" s="64">
        <v>-203.67</v>
      </c>
      <c r="F26" s="64">
        <v>-503.52</v>
      </c>
      <c r="G26" s="64">
        <v>-155.88</v>
      </c>
      <c r="H26" s="64">
        <v>-193.95</v>
      </c>
      <c r="I26" s="64">
        <v>-56.18</v>
      </c>
    </row>
    <row r="27" spans="1:9" ht="15.75" customHeight="1" x14ac:dyDescent="0.35">
      <c r="A27" s="61" t="s">
        <v>316</v>
      </c>
      <c r="B27" s="64">
        <v>-211.11</v>
      </c>
      <c r="C27" s="62" t="s">
        <v>284</v>
      </c>
      <c r="D27" s="62" t="s">
        <v>284</v>
      </c>
      <c r="E27" s="64">
        <v>-211.11</v>
      </c>
      <c r="F27" s="62" t="s">
        <v>284</v>
      </c>
      <c r="G27" s="62" t="s">
        <v>284</v>
      </c>
      <c r="H27" s="62" t="s">
        <v>284</v>
      </c>
      <c r="I27" s="62" t="s">
        <v>284</v>
      </c>
    </row>
    <row r="28" spans="1:9" ht="15.75" customHeight="1" x14ac:dyDescent="0.35">
      <c r="A28" s="58" t="s">
        <v>317</v>
      </c>
      <c r="B28" s="62" t="s">
        <v>284</v>
      </c>
      <c r="C28" s="62" t="s">
        <v>284</v>
      </c>
      <c r="D28" s="62" t="s">
        <v>284</v>
      </c>
      <c r="E28" s="62" t="s">
        <v>284</v>
      </c>
      <c r="F28" s="62" t="s">
        <v>284</v>
      </c>
      <c r="G28" s="62" t="s">
        <v>284</v>
      </c>
      <c r="H28" s="62" t="s">
        <v>284</v>
      </c>
      <c r="I28" s="62" t="s">
        <v>284</v>
      </c>
    </row>
    <row r="29" spans="1:9" ht="15.75" customHeight="1" x14ac:dyDescent="0.35">
      <c r="A29" s="58" t="s">
        <v>318</v>
      </c>
      <c r="B29" s="63">
        <v>63143.75</v>
      </c>
      <c r="C29" s="63">
        <v>3792.25</v>
      </c>
      <c r="D29" s="63">
        <v>1597.91</v>
      </c>
      <c r="E29" s="63">
        <v>15068.89</v>
      </c>
      <c r="F29" s="63">
        <v>18271.48</v>
      </c>
      <c r="G29" s="63">
        <v>9875.0499999999993</v>
      </c>
      <c r="H29" s="63">
        <v>7095.6</v>
      </c>
      <c r="I29" s="63">
        <v>7442.57</v>
      </c>
    </row>
    <row r="30" spans="1:9" ht="15.75" customHeight="1" x14ac:dyDescent="0.35">
      <c r="A30" s="58" t="s">
        <v>319</v>
      </c>
      <c r="B30" s="63">
        <v>4037.27</v>
      </c>
      <c r="C30" s="63">
        <v>315.57</v>
      </c>
      <c r="D30" s="63">
        <v>132.37</v>
      </c>
      <c r="E30" s="63">
        <v>1291.53</v>
      </c>
      <c r="F30" s="63">
        <v>0</v>
      </c>
      <c r="G30" s="63">
        <v>1071</v>
      </c>
      <c r="H30" s="63">
        <v>605.62</v>
      </c>
      <c r="I30" s="63">
        <v>621.17999999999995</v>
      </c>
    </row>
    <row r="31" spans="1:9" ht="15.75" customHeight="1" x14ac:dyDescent="0.35">
      <c r="A31" s="58" t="s">
        <v>320</v>
      </c>
      <c r="B31" s="63">
        <v>4037.27</v>
      </c>
      <c r="C31" s="63">
        <v>315.57</v>
      </c>
      <c r="D31" s="63">
        <v>132.37</v>
      </c>
      <c r="E31" s="63">
        <v>1291.53</v>
      </c>
      <c r="F31" s="63">
        <v>0</v>
      </c>
      <c r="G31" s="63">
        <v>1071</v>
      </c>
      <c r="H31" s="63">
        <v>605.62</v>
      </c>
      <c r="I31" s="63">
        <v>621.17999999999995</v>
      </c>
    </row>
    <row r="32" spans="1:9" ht="15.75" customHeight="1" x14ac:dyDescent="0.35">
      <c r="A32" s="61" t="s">
        <v>321</v>
      </c>
      <c r="B32" s="64">
        <v>3272.04</v>
      </c>
      <c r="C32" s="64">
        <v>255.76</v>
      </c>
      <c r="D32" s="64">
        <v>107.28</v>
      </c>
      <c r="E32" s="64">
        <v>1046.73</v>
      </c>
      <c r="F32" s="62" t="s">
        <v>284</v>
      </c>
      <c r="G32" s="64">
        <v>868</v>
      </c>
      <c r="H32" s="64">
        <v>490.83</v>
      </c>
      <c r="I32" s="64">
        <v>503.44</v>
      </c>
    </row>
    <row r="33" spans="1:9" ht="15.75" customHeight="1" x14ac:dyDescent="0.35">
      <c r="A33" s="61" t="s">
        <v>322</v>
      </c>
      <c r="B33" s="64">
        <v>765.23</v>
      </c>
      <c r="C33" s="64">
        <v>59.81</v>
      </c>
      <c r="D33" s="64">
        <v>25.09</v>
      </c>
      <c r="E33" s="64">
        <v>244.8</v>
      </c>
      <c r="F33" s="62" t="s">
        <v>284</v>
      </c>
      <c r="G33" s="64">
        <v>203</v>
      </c>
      <c r="H33" s="64">
        <v>114.79</v>
      </c>
      <c r="I33" s="64">
        <v>117.74</v>
      </c>
    </row>
    <row r="34" spans="1:9" ht="15.75" customHeight="1" x14ac:dyDescent="0.35">
      <c r="A34" s="61" t="s">
        <v>323</v>
      </c>
      <c r="B34" s="64">
        <v>0</v>
      </c>
      <c r="C34" s="62" t="s">
        <v>284</v>
      </c>
      <c r="D34" s="64">
        <v>0</v>
      </c>
      <c r="E34" s="62" t="s">
        <v>284</v>
      </c>
      <c r="F34" s="62" t="s">
        <v>284</v>
      </c>
      <c r="G34" s="62" t="s">
        <v>284</v>
      </c>
      <c r="H34" s="62" t="s">
        <v>284</v>
      </c>
      <c r="I34" s="62" t="s">
        <v>284</v>
      </c>
    </row>
    <row r="35" spans="1:9" ht="15.75" customHeight="1" x14ac:dyDescent="0.35">
      <c r="A35" s="58" t="s">
        <v>324</v>
      </c>
      <c r="B35" s="62" t="s">
        <v>284</v>
      </c>
      <c r="C35" s="62" t="s">
        <v>284</v>
      </c>
      <c r="D35" s="62" t="s">
        <v>284</v>
      </c>
      <c r="E35" s="62" t="s">
        <v>284</v>
      </c>
      <c r="F35" s="62" t="s">
        <v>284</v>
      </c>
      <c r="G35" s="62" t="s">
        <v>284</v>
      </c>
      <c r="H35" s="62" t="s">
        <v>284</v>
      </c>
      <c r="I35" s="62" t="s">
        <v>284</v>
      </c>
    </row>
    <row r="36" spans="1:9" ht="15.75" customHeight="1" x14ac:dyDescent="0.35">
      <c r="A36" s="58" t="s">
        <v>325</v>
      </c>
      <c r="B36" s="63">
        <v>77411.990000000005</v>
      </c>
      <c r="C36" s="63">
        <v>4440.68</v>
      </c>
      <c r="D36" s="63">
        <v>1862.65</v>
      </c>
      <c r="E36" s="63">
        <v>18174.330000000002</v>
      </c>
      <c r="F36" s="63">
        <v>20000</v>
      </c>
      <c r="G36" s="63">
        <v>15070.93</v>
      </c>
      <c r="H36" s="63">
        <v>9122.2900000000009</v>
      </c>
      <c r="I36" s="63">
        <v>8741.11</v>
      </c>
    </row>
    <row r="37" spans="1:9" ht="15.75" customHeight="1" x14ac:dyDescent="0.35"/>
    <row r="38" spans="1:9" ht="15.75" customHeight="1" x14ac:dyDescent="0.35"/>
    <row r="39" spans="1:9" ht="15.75" customHeight="1" x14ac:dyDescent="0.35"/>
    <row r="40" spans="1:9" ht="15.75" customHeight="1" x14ac:dyDescent="0.35"/>
    <row r="41" spans="1:9" ht="15.75" customHeight="1" x14ac:dyDescent="0.35"/>
    <row r="42" spans="1:9" ht="15.75" customHeight="1" x14ac:dyDescent="0.35"/>
    <row r="43" spans="1:9" ht="15.75" customHeight="1" x14ac:dyDescent="0.35"/>
    <row r="44" spans="1:9" ht="15.75" customHeight="1" x14ac:dyDescent="0.35"/>
    <row r="45" spans="1:9" ht="15.75" customHeight="1" x14ac:dyDescent="0.35"/>
    <row r="46" spans="1:9" ht="15.75" customHeight="1" x14ac:dyDescent="0.35"/>
    <row r="47" spans="1:9" ht="15.75" customHeight="1" x14ac:dyDescent="0.35"/>
    <row r="48" spans="1:9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4">
    <mergeCell ref="A1:I1"/>
    <mergeCell ref="A2:I2"/>
    <mergeCell ref="A3:I3"/>
    <mergeCell ref="A4:I4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00"/>
  <sheetViews>
    <sheetView workbookViewId="0">
      <pane ySplit="6" topLeftCell="A10" activePane="bottomLeft" state="frozen"/>
      <selection pane="bottomLeft" activeCell="B8" sqref="B8"/>
    </sheetView>
  </sheetViews>
  <sheetFormatPr defaultColWidth="14.453125" defaultRowHeight="15" customHeight="1" x14ac:dyDescent="0.35"/>
  <cols>
    <col min="1" max="1" width="36.6328125" customWidth="1"/>
    <col min="2" max="8" width="15.453125" customWidth="1"/>
    <col min="9" max="26" width="8.6328125" customWidth="1"/>
  </cols>
  <sheetData>
    <row r="1" spans="1:8" ht="23.5" x14ac:dyDescent="0.55000000000000004">
      <c r="A1" s="78" t="s">
        <v>0</v>
      </c>
      <c r="B1" s="77"/>
      <c r="C1" s="77"/>
      <c r="D1" s="77"/>
      <c r="E1" s="77"/>
      <c r="F1" s="77"/>
      <c r="G1" s="77"/>
      <c r="H1" s="77"/>
    </row>
    <row r="2" spans="1:8" ht="15.5" x14ac:dyDescent="0.35">
      <c r="A2" s="83" t="s">
        <v>283</v>
      </c>
      <c r="B2" s="77"/>
      <c r="C2" s="77"/>
      <c r="D2" s="77"/>
      <c r="E2" s="77"/>
      <c r="F2" s="77"/>
      <c r="G2" s="77"/>
      <c r="H2" s="77"/>
    </row>
    <row r="3" spans="1:8" ht="14.5" x14ac:dyDescent="0.35">
      <c r="A3" s="79" t="s">
        <v>284</v>
      </c>
      <c r="B3" s="77"/>
      <c r="C3" s="77"/>
      <c r="D3" s="77"/>
      <c r="E3" s="77"/>
      <c r="F3" s="77"/>
      <c r="G3" s="77"/>
      <c r="H3" s="77"/>
    </row>
    <row r="4" spans="1:8" ht="14.5" x14ac:dyDescent="0.35">
      <c r="A4" s="80" t="s">
        <v>326</v>
      </c>
      <c r="B4" s="77"/>
      <c r="C4" s="77"/>
      <c r="D4" s="77"/>
      <c r="E4" s="77"/>
      <c r="F4" s="77"/>
      <c r="G4" s="77"/>
      <c r="H4" s="77"/>
    </row>
    <row r="5" spans="1:8" ht="15.5" x14ac:dyDescent="0.35">
      <c r="A5" s="59" t="s">
        <v>286</v>
      </c>
      <c r="B5" s="59" t="s">
        <v>287</v>
      </c>
      <c r="C5" s="59" t="s">
        <v>288</v>
      </c>
      <c r="D5" s="59" t="s">
        <v>327</v>
      </c>
      <c r="E5" s="59" t="s">
        <v>328</v>
      </c>
      <c r="F5" s="59" t="s">
        <v>291</v>
      </c>
      <c r="G5" s="59" t="s">
        <v>292</v>
      </c>
      <c r="H5" s="59" t="s">
        <v>294</v>
      </c>
    </row>
    <row r="6" spans="1:8" ht="15.5" x14ac:dyDescent="0.35">
      <c r="A6" s="58" t="s">
        <v>295</v>
      </c>
      <c r="B6" s="60">
        <v>4297.3599999999997</v>
      </c>
      <c r="C6" s="60">
        <v>520.08000000000004</v>
      </c>
      <c r="D6" s="60">
        <v>158.68</v>
      </c>
      <c r="E6" s="60">
        <v>498.36</v>
      </c>
      <c r="F6" s="60">
        <v>2080.08</v>
      </c>
      <c r="G6" s="60">
        <v>520.08000000000004</v>
      </c>
      <c r="H6" s="60">
        <v>520.08000000000004</v>
      </c>
    </row>
    <row r="7" spans="1:8" ht="15.5" x14ac:dyDescent="0.35">
      <c r="A7" s="61" t="s">
        <v>329</v>
      </c>
      <c r="B7" s="62">
        <v>4297.3599999999997</v>
      </c>
      <c r="C7" s="62">
        <v>520.08000000000004</v>
      </c>
      <c r="D7" s="62">
        <v>158.68</v>
      </c>
      <c r="E7" s="62">
        <v>498.36</v>
      </c>
      <c r="F7" s="62">
        <v>2080.08</v>
      </c>
      <c r="G7" s="62">
        <v>520.08000000000004</v>
      </c>
      <c r="H7" s="62">
        <v>520.08000000000004</v>
      </c>
    </row>
    <row r="8" spans="1:8" ht="15.5" x14ac:dyDescent="0.35">
      <c r="A8" s="61" t="s">
        <v>299</v>
      </c>
      <c r="B8" s="62">
        <v>0</v>
      </c>
      <c r="C8" s="62">
        <v>0</v>
      </c>
      <c r="D8" s="62" t="s">
        <v>284</v>
      </c>
      <c r="E8" s="62">
        <v>0</v>
      </c>
      <c r="F8" s="62" t="s">
        <v>284</v>
      </c>
      <c r="G8" s="62">
        <v>0</v>
      </c>
      <c r="H8" s="62">
        <v>0</v>
      </c>
    </row>
    <row r="9" spans="1:8" ht="15.5" x14ac:dyDescent="0.35">
      <c r="A9" s="61" t="s">
        <v>330</v>
      </c>
      <c r="B9" s="62">
        <v>0</v>
      </c>
      <c r="C9" s="62" t="s">
        <v>284</v>
      </c>
      <c r="D9" s="62" t="s">
        <v>284</v>
      </c>
      <c r="E9" s="62">
        <v>0</v>
      </c>
      <c r="F9" s="62" t="s">
        <v>284</v>
      </c>
      <c r="G9" s="62" t="s">
        <v>284</v>
      </c>
      <c r="H9" s="62" t="s">
        <v>284</v>
      </c>
    </row>
    <row r="10" spans="1:8" ht="15.5" x14ac:dyDescent="0.35">
      <c r="A10" s="58" t="s">
        <v>300</v>
      </c>
      <c r="B10" s="63">
        <v>98755.34</v>
      </c>
      <c r="C10" s="63">
        <v>4372.57</v>
      </c>
      <c r="D10" s="63">
        <v>2145.39</v>
      </c>
      <c r="E10" s="63">
        <v>7123.7</v>
      </c>
      <c r="F10" s="63">
        <v>61666.64</v>
      </c>
      <c r="G10" s="63">
        <v>14839.92</v>
      </c>
      <c r="H10" s="63">
        <v>8607.1200000000008</v>
      </c>
    </row>
    <row r="11" spans="1:8" ht="15.5" x14ac:dyDescent="0.35">
      <c r="A11" s="61" t="s">
        <v>331</v>
      </c>
      <c r="B11" s="64">
        <v>98379.83</v>
      </c>
      <c r="C11" s="64">
        <v>4351.9399999999996</v>
      </c>
      <c r="D11" s="64">
        <v>2145.39</v>
      </c>
      <c r="E11" s="64">
        <v>6879.42</v>
      </c>
      <c r="F11" s="64">
        <v>61666.64</v>
      </c>
      <c r="G11" s="64">
        <v>14769.92</v>
      </c>
      <c r="H11" s="64">
        <v>8566.52</v>
      </c>
    </row>
    <row r="12" spans="1:8" ht="15.5" x14ac:dyDescent="0.35">
      <c r="A12" s="61" t="s">
        <v>304</v>
      </c>
      <c r="B12" s="64">
        <v>227.01</v>
      </c>
      <c r="C12" s="64">
        <v>20.63</v>
      </c>
      <c r="D12" s="62" t="s">
        <v>284</v>
      </c>
      <c r="E12" s="64">
        <v>95.78</v>
      </c>
      <c r="F12" s="62" t="s">
        <v>284</v>
      </c>
      <c r="G12" s="64">
        <v>70</v>
      </c>
      <c r="H12" s="64">
        <v>40.6</v>
      </c>
    </row>
    <row r="13" spans="1:8" ht="15.5" x14ac:dyDescent="0.35">
      <c r="A13" s="61" t="s">
        <v>332</v>
      </c>
      <c r="B13" s="64">
        <v>148.5</v>
      </c>
      <c r="C13" s="62" t="s">
        <v>284</v>
      </c>
      <c r="D13" s="62" t="s">
        <v>284</v>
      </c>
      <c r="E13" s="64">
        <v>148.5</v>
      </c>
      <c r="F13" s="62" t="s">
        <v>284</v>
      </c>
      <c r="G13" s="62" t="s">
        <v>284</v>
      </c>
      <c r="H13" s="62" t="s">
        <v>284</v>
      </c>
    </row>
    <row r="14" spans="1:8" ht="15.5" x14ac:dyDescent="0.35">
      <c r="A14" s="58" t="s">
        <v>305</v>
      </c>
      <c r="B14" s="62" t="s">
        <v>284</v>
      </c>
      <c r="C14" s="62" t="s">
        <v>284</v>
      </c>
      <c r="D14" s="62" t="s">
        <v>284</v>
      </c>
      <c r="E14" s="62" t="s">
        <v>284</v>
      </c>
      <c r="F14" s="62" t="s">
        <v>284</v>
      </c>
      <c r="G14" s="62" t="s">
        <v>284</v>
      </c>
      <c r="H14" s="62" t="s">
        <v>284</v>
      </c>
    </row>
    <row r="15" spans="1:8" ht="15.5" x14ac:dyDescent="0.35">
      <c r="A15" s="58" t="s">
        <v>307</v>
      </c>
      <c r="B15" s="63">
        <v>98755.34</v>
      </c>
      <c r="C15" s="63">
        <v>4372.57</v>
      </c>
      <c r="D15" s="63">
        <v>2145.39</v>
      </c>
      <c r="E15" s="63">
        <v>7123.7</v>
      </c>
      <c r="F15" s="63">
        <v>61666.64</v>
      </c>
      <c r="G15" s="63">
        <v>14839.92</v>
      </c>
      <c r="H15" s="63">
        <v>8607.1200000000008</v>
      </c>
    </row>
    <row r="16" spans="1:8" ht="15.5" x14ac:dyDescent="0.35">
      <c r="A16" s="58" t="s">
        <v>308</v>
      </c>
      <c r="B16" s="63">
        <v>7500</v>
      </c>
      <c r="C16" s="63">
        <v>0</v>
      </c>
      <c r="D16" s="63">
        <v>0</v>
      </c>
      <c r="E16" s="63">
        <v>0</v>
      </c>
      <c r="F16" s="63">
        <v>7500</v>
      </c>
      <c r="G16" s="63">
        <v>0</v>
      </c>
      <c r="H16" s="63">
        <v>0</v>
      </c>
    </row>
    <row r="17" spans="1:8" ht="15.5" x14ac:dyDescent="0.35">
      <c r="A17" s="61" t="s">
        <v>333</v>
      </c>
      <c r="B17" s="64">
        <v>7500</v>
      </c>
      <c r="C17" s="62" t="s">
        <v>284</v>
      </c>
      <c r="D17" s="62" t="s">
        <v>284</v>
      </c>
      <c r="E17" s="62" t="s">
        <v>284</v>
      </c>
      <c r="F17" s="64">
        <v>7500</v>
      </c>
      <c r="G17" s="62" t="s">
        <v>284</v>
      </c>
      <c r="H17" s="62" t="s">
        <v>284</v>
      </c>
    </row>
    <row r="18" spans="1:8" ht="15.5" x14ac:dyDescent="0.35">
      <c r="A18" s="58" t="s">
        <v>310</v>
      </c>
      <c r="B18" s="63">
        <v>-12323.63</v>
      </c>
      <c r="C18" s="63">
        <v>-353.2</v>
      </c>
      <c r="D18" s="63">
        <v>-503.92</v>
      </c>
      <c r="E18" s="63">
        <v>-785.86</v>
      </c>
      <c r="F18" s="63">
        <v>-5761.4</v>
      </c>
      <c r="G18" s="63">
        <v>-4199.63</v>
      </c>
      <c r="H18" s="63">
        <v>-719.62</v>
      </c>
    </row>
    <row r="19" spans="1:8" ht="15.5" x14ac:dyDescent="0.35">
      <c r="A19" s="58" t="s">
        <v>311</v>
      </c>
      <c r="B19" s="63">
        <v>-12323.63</v>
      </c>
      <c r="C19" s="63">
        <v>-353.2</v>
      </c>
      <c r="D19" s="63">
        <v>-503.92</v>
      </c>
      <c r="E19" s="63">
        <v>-785.86</v>
      </c>
      <c r="F19" s="63">
        <v>-5761.4</v>
      </c>
      <c r="G19" s="63">
        <v>-4199.63</v>
      </c>
      <c r="H19" s="63">
        <v>-719.62</v>
      </c>
    </row>
    <row r="20" spans="1:8" ht="15.5" x14ac:dyDescent="0.35">
      <c r="A20" s="61" t="s">
        <v>334</v>
      </c>
      <c r="B20" s="64">
        <v>-7470.52</v>
      </c>
      <c r="C20" s="64">
        <v>0</v>
      </c>
      <c r="D20" s="64">
        <v>-300</v>
      </c>
      <c r="E20" s="64">
        <v>-66.52</v>
      </c>
      <c r="F20" s="64">
        <v>-4212</v>
      </c>
      <c r="G20" s="64">
        <v>-2892</v>
      </c>
      <c r="H20" s="64">
        <v>0</v>
      </c>
    </row>
    <row r="21" spans="1:8" ht="15.75" customHeight="1" x14ac:dyDescent="0.35">
      <c r="A21" s="61" t="s">
        <v>335</v>
      </c>
      <c r="B21" s="64">
        <v>-2299.5</v>
      </c>
      <c r="C21" s="64">
        <v>-271.10000000000002</v>
      </c>
      <c r="D21" s="64">
        <v>-133.01</v>
      </c>
      <c r="E21" s="64">
        <v>-441.67</v>
      </c>
      <c r="F21" s="62" t="s">
        <v>284</v>
      </c>
      <c r="G21" s="64">
        <v>-920.08</v>
      </c>
      <c r="H21" s="64">
        <v>-533.64</v>
      </c>
    </row>
    <row r="22" spans="1:8" ht="15.75" customHeight="1" x14ac:dyDescent="0.35">
      <c r="A22" s="61" t="s">
        <v>336</v>
      </c>
      <c r="B22" s="64">
        <v>-537.78</v>
      </c>
      <c r="C22" s="64">
        <v>-63.4</v>
      </c>
      <c r="D22" s="64">
        <v>-31.11</v>
      </c>
      <c r="E22" s="64">
        <v>-103.29</v>
      </c>
      <c r="F22" s="62" t="s">
        <v>284</v>
      </c>
      <c r="G22" s="64">
        <v>-215.18</v>
      </c>
      <c r="H22" s="64">
        <v>-124.8</v>
      </c>
    </row>
    <row r="23" spans="1:8" ht="15.75" customHeight="1" x14ac:dyDescent="0.35">
      <c r="A23" s="61" t="s">
        <v>337</v>
      </c>
      <c r="B23" s="64">
        <v>-1905.36</v>
      </c>
      <c r="C23" s="64">
        <v>-18.7</v>
      </c>
      <c r="D23" s="64">
        <v>-18.34</v>
      </c>
      <c r="E23" s="64">
        <v>-85.37</v>
      </c>
      <c r="F23" s="64">
        <v>-1549.4</v>
      </c>
      <c r="G23" s="64">
        <v>-172.37</v>
      </c>
      <c r="H23" s="64">
        <v>-61.18</v>
      </c>
    </row>
    <row r="24" spans="1:8" ht="15.75" customHeight="1" x14ac:dyDescent="0.35">
      <c r="A24" s="61" t="s">
        <v>338</v>
      </c>
      <c r="B24" s="64">
        <v>-89.01</v>
      </c>
      <c r="C24" s="62" t="s">
        <v>284</v>
      </c>
      <c r="D24" s="62" t="s">
        <v>284</v>
      </c>
      <c r="E24" s="64">
        <v>-89.01</v>
      </c>
      <c r="F24" s="62" t="s">
        <v>284</v>
      </c>
      <c r="G24" s="62" t="s">
        <v>284</v>
      </c>
      <c r="H24" s="62" t="s">
        <v>284</v>
      </c>
    </row>
    <row r="25" spans="1:8" ht="15.75" customHeight="1" x14ac:dyDescent="0.35">
      <c r="A25" s="61" t="s">
        <v>339</v>
      </c>
      <c r="B25" s="64">
        <v>-21.46</v>
      </c>
      <c r="C25" s="62" t="s">
        <v>284</v>
      </c>
      <c r="D25" s="64">
        <v>-21.46</v>
      </c>
      <c r="E25" s="62" t="s">
        <v>284</v>
      </c>
      <c r="F25" s="62" t="s">
        <v>284</v>
      </c>
      <c r="G25" s="62" t="s">
        <v>284</v>
      </c>
      <c r="H25" s="62" t="s">
        <v>284</v>
      </c>
    </row>
    <row r="26" spans="1:8" ht="15.75" customHeight="1" x14ac:dyDescent="0.35">
      <c r="A26" s="58" t="s">
        <v>317</v>
      </c>
      <c r="B26" s="62" t="s">
        <v>284</v>
      </c>
      <c r="C26" s="62" t="s">
        <v>284</v>
      </c>
      <c r="D26" s="62" t="s">
        <v>284</v>
      </c>
      <c r="E26" s="62" t="s">
        <v>284</v>
      </c>
      <c r="F26" s="62" t="s">
        <v>284</v>
      </c>
      <c r="G26" s="62" t="s">
        <v>284</v>
      </c>
      <c r="H26" s="62" t="s">
        <v>284</v>
      </c>
    </row>
    <row r="27" spans="1:8" ht="15.75" customHeight="1" x14ac:dyDescent="0.35">
      <c r="A27" s="58" t="s">
        <v>318</v>
      </c>
      <c r="B27" s="63">
        <v>86431.71</v>
      </c>
      <c r="C27" s="63">
        <v>4019.37</v>
      </c>
      <c r="D27" s="63">
        <v>1641.47</v>
      </c>
      <c r="E27" s="63">
        <v>6337.84</v>
      </c>
      <c r="F27" s="63">
        <v>55905.24</v>
      </c>
      <c r="G27" s="63">
        <v>10640.29</v>
      </c>
      <c r="H27" s="63">
        <v>7887.5</v>
      </c>
    </row>
    <row r="28" spans="1:8" ht="15.75" customHeight="1" x14ac:dyDescent="0.35">
      <c r="A28" s="58" t="s">
        <v>319</v>
      </c>
      <c r="B28" s="63">
        <v>2837.28</v>
      </c>
      <c r="C28" s="63">
        <v>334.5</v>
      </c>
      <c r="D28" s="63">
        <v>164.12</v>
      </c>
      <c r="E28" s="63">
        <v>544.96</v>
      </c>
      <c r="F28" s="63">
        <v>0</v>
      </c>
      <c r="G28" s="63">
        <v>1135.26</v>
      </c>
      <c r="H28" s="63">
        <v>658.44</v>
      </c>
    </row>
    <row r="29" spans="1:8" ht="15.75" customHeight="1" x14ac:dyDescent="0.35">
      <c r="A29" s="58" t="s">
        <v>320</v>
      </c>
      <c r="B29" s="63">
        <v>2837.28</v>
      </c>
      <c r="C29" s="63">
        <v>334.5</v>
      </c>
      <c r="D29" s="63">
        <v>164.12</v>
      </c>
      <c r="E29" s="63">
        <v>544.96</v>
      </c>
      <c r="F29" s="63">
        <v>0</v>
      </c>
      <c r="G29" s="63">
        <v>1135.26</v>
      </c>
      <c r="H29" s="63">
        <v>658.44</v>
      </c>
    </row>
    <row r="30" spans="1:8" ht="15.75" customHeight="1" x14ac:dyDescent="0.35">
      <c r="A30" s="61" t="s">
        <v>340</v>
      </c>
      <c r="B30" s="64">
        <v>2299.5</v>
      </c>
      <c r="C30" s="64">
        <v>271.10000000000002</v>
      </c>
      <c r="D30" s="64">
        <v>133.01</v>
      </c>
      <c r="E30" s="64">
        <v>441.67</v>
      </c>
      <c r="F30" s="62" t="s">
        <v>284</v>
      </c>
      <c r="G30" s="64">
        <v>920.08</v>
      </c>
      <c r="H30" s="64">
        <v>533.64</v>
      </c>
    </row>
    <row r="31" spans="1:8" ht="15.75" customHeight="1" x14ac:dyDescent="0.35">
      <c r="A31" s="61" t="s">
        <v>341</v>
      </c>
      <c r="B31" s="64">
        <v>537.78</v>
      </c>
      <c r="C31" s="64">
        <v>63.4</v>
      </c>
      <c r="D31" s="64">
        <v>31.11</v>
      </c>
      <c r="E31" s="64">
        <v>103.29</v>
      </c>
      <c r="F31" s="62" t="s">
        <v>284</v>
      </c>
      <c r="G31" s="64">
        <v>215.18</v>
      </c>
      <c r="H31" s="64">
        <v>124.8</v>
      </c>
    </row>
    <row r="32" spans="1:8" ht="15.75" customHeight="1" x14ac:dyDescent="0.35">
      <c r="A32" s="58" t="s">
        <v>324</v>
      </c>
      <c r="B32" s="62" t="s">
        <v>284</v>
      </c>
      <c r="C32" s="62" t="s">
        <v>284</v>
      </c>
      <c r="D32" s="62" t="s">
        <v>284</v>
      </c>
      <c r="E32" s="62" t="s">
        <v>284</v>
      </c>
      <c r="F32" s="62" t="s">
        <v>284</v>
      </c>
      <c r="G32" s="62" t="s">
        <v>284</v>
      </c>
      <c r="H32" s="62" t="s">
        <v>284</v>
      </c>
    </row>
    <row r="33" spans="1:8" ht="15.75" customHeight="1" x14ac:dyDescent="0.35">
      <c r="A33" s="58" t="s">
        <v>325</v>
      </c>
      <c r="B33" s="63">
        <v>101592.62</v>
      </c>
      <c r="C33" s="63">
        <v>4707.07</v>
      </c>
      <c r="D33" s="63">
        <v>2309.5100000000002</v>
      </c>
      <c r="E33" s="63">
        <v>7668.66</v>
      </c>
      <c r="F33" s="63">
        <v>61666.64</v>
      </c>
      <c r="G33" s="63">
        <v>15975.18</v>
      </c>
      <c r="H33" s="63">
        <v>9265.56</v>
      </c>
    </row>
    <row r="34" spans="1:8" ht="15.75" customHeight="1" x14ac:dyDescent="0.35"/>
    <row r="35" spans="1:8" ht="15.75" customHeight="1" x14ac:dyDescent="0.35"/>
    <row r="36" spans="1:8" ht="15.75" customHeight="1" x14ac:dyDescent="0.35"/>
    <row r="37" spans="1:8" ht="15.75" customHeight="1" x14ac:dyDescent="0.35"/>
    <row r="38" spans="1:8" ht="15.75" customHeight="1" x14ac:dyDescent="0.35"/>
    <row r="39" spans="1:8" ht="15.75" customHeight="1" x14ac:dyDescent="0.35"/>
    <row r="40" spans="1:8" ht="15.75" customHeight="1" x14ac:dyDescent="0.35"/>
    <row r="41" spans="1:8" ht="15.75" customHeight="1" x14ac:dyDescent="0.35"/>
    <row r="42" spans="1:8" ht="15.75" customHeight="1" x14ac:dyDescent="0.35"/>
    <row r="43" spans="1:8" ht="15.75" customHeight="1" x14ac:dyDescent="0.35"/>
    <row r="44" spans="1:8" ht="15.75" customHeight="1" x14ac:dyDescent="0.35"/>
    <row r="45" spans="1:8" ht="15.75" customHeight="1" x14ac:dyDescent="0.35"/>
    <row r="46" spans="1:8" ht="15.75" customHeight="1" x14ac:dyDescent="0.35"/>
    <row r="47" spans="1:8" ht="15.75" customHeight="1" x14ac:dyDescent="0.35"/>
    <row r="48" spans="1: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4">
    <mergeCell ref="A1:H1"/>
    <mergeCell ref="A2:H2"/>
    <mergeCell ref="A3:H3"/>
    <mergeCell ref="A4:H4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00"/>
  <sheetViews>
    <sheetView workbookViewId="0"/>
  </sheetViews>
  <sheetFormatPr defaultColWidth="14.453125" defaultRowHeight="15" customHeight="1" x14ac:dyDescent="0.35"/>
  <cols>
    <col min="1" max="1" width="30.08984375" customWidth="1"/>
    <col min="2" max="26" width="8.6328125" customWidth="1"/>
  </cols>
  <sheetData>
    <row r="1" spans="1:3" ht="14.5" x14ac:dyDescent="0.35">
      <c r="B1" s="35" t="s">
        <v>342</v>
      </c>
      <c r="C1" s="35" t="s">
        <v>343</v>
      </c>
    </row>
    <row r="2" spans="1:3" ht="14.5" x14ac:dyDescent="0.35">
      <c r="A2" s="35" t="s">
        <v>344</v>
      </c>
      <c r="B2" s="65">
        <v>3.2000000000000001E-2</v>
      </c>
      <c r="C2" s="35">
        <v>8.6999999999999993</v>
      </c>
    </row>
    <row r="3" spans="1:3" ht="14.5" x14ac:dyDescent="0.35">
      <c r="A3" s="35" t="s">
        <v>345</v>
      </c>
      <c r="B3" s="65">
        <v>3.1399999999999997E-2</v>
      </c>
      <c r="C3" s="35">
        <v>7.11</v>
      </c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Budget Worksheet 2025</vt:lpstr>
      <vt:lpstr>Payroll 2024</vt:lpstr>
      <vt:lpstr>Payroll considerations 2025</vt:lpstr>
      <vt:lpstr>Budget Worksheet 2024</vt:lpstr>
      <vt:lpstr>Payroll 2022</vt:lpstr>
      <vt:lpstr>Payroll 2023</vt:lpstr>
      <vt:lpstr>Payroll considerations</vt:lpstr>
      <vt:lpstr>'Budget Worksheet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Eisenbraun</dc:creator>
  <cp:lastModifiedBy>Timothy Paroz</cp:lastModifiedBy>
  <cp:lastPrinted>2025-01-03T00:04:47Z</cp:lastPrinted>
  <dcterms:created xsi:type="dcterms:W3CDTF">2024-12-29T13:43:38Z</dcterms:created>
  <dcterms:modified xsi:type="dcterms:W3CDTF">2025-06-24T16:33:46Z</dcterms:modified>
</cp:coreProperties>
</file>