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_krowe\Desktop\"/>
    </mc:Choice>
  </mc:AlternateContent>
  <xr:revisionPtr revIDLastSave="0" documentId="13_ncr:1_{FB4CCF56-8D4E-46D3-9B3C-31C2A879A232}" xr6:coauthVersionLast="47" xr6:coauthVersionMax="47" xr10:uidLastSave="{00000000-0000-0000-0000-000000000000}"/>
  <bookViews>
    <workbookView xWindow="-108" yWindow="-108" windowWidth="23256" windowHeight="12576" xr2:uid="{D0001FFB-AEAE-4786-AF21-0E7386FA53D8}"/>
  </bookViews>
  <sheets>
    <sheet name="FY2025 Proposed Budget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'FY2025 Proposed Budget'!$A:$D,'FY2025 Proposed Budget'!$1:$2</definedName>
    <definedName name="QB_COLUMN_59200" localSheetId="0" hidden="1">'FY2025 Proposed Budget'!$E$2</definedName>
    <definedName name="QB_COLUMN_63620" localSheetId="0" hidden="1">'FY2025 Proposed Budget'!$O$2</definedName>
    <definedName name="QB_COLUMN_64430" localSheetId="0" hidden="1">'FY2025 Proposed Budget'!#REF!</definedName>
    <definedName name="QB_COLUMN_76210" localSheetId="0" hidden="1">'FY2025 Proposed Budget'!$L$2</definedName>
    <definedName name="QB_DATA_0" localSheetId="0" hidden="1">'FY2025 Proposed Budget'!$6:$6,'FY2025 Proposed Budget'!$7:$7,'FY2025 Proposed Budget'!$10:$10,'FY2025 Proposed Budget'!$11:$11,'FY2025 Proposed Budget'!$12:$12,'FY2025 Proposed Budget'!$15:$15,'FY2025 Proposed Budget'!$16:$16,'FY2025 Proposed Budget'!$19:$19,'FY2025 Proposed Budget'!$20:$20,'FY2025 Proposed Budget'!$22:$22,'FY2025 Proposed Budget'!$25:$25,'FY2025 Proposed Budget'!$26:$26,'FY2025 Proposed Budget'!$27:$27,'FY2025 Proposed Budget'!$28:$28,'FY2025 Proposed Budget'!$30:$30,'FY2025 Proposed Budget'!$48:$48</definedName>
    <definedName name="QB_DATA_1" localSheetId="0" hidden="1">'FY2025 Proposed Budget'!$49:$49,'FY2025 Proposed Budget'!$52:$52,'FY2025 Proposed Budget'!$53:$53,'FY2025 Proposed Budget'!$54:$54,'FY2025 Proposed Budget'!$56:$56,'FY2025 Proposed Budget'!$57:$57,'FY2025 Proposed Budget'!$60:$60,'FY2025 Proposed Budget'!$61:$61,'FY2025 Proposed Budget'!$62:$62,'FY2025 Proposed Budget'!$63:$63,'FY2025 Proposed Budget'!$64:$64,'FY2025 Proposed Budget'!$65:$65,'FY2025 Proposed Budget'!$66:$66,'FY2025 Proposed Budget'!$67:$67,'FY2025 Proposed Budget'!$69:$69,'FY2025 Proposed Budget'!$70:$70</definedName>
    <definedName name="QB_DATA_2" localSheetId="0" hidden="1">'FY2025 Proposed Budget'!$71:$71,'FY2025 Proposed Budget'!$72:$72,'FY2025 Proposed Budget'!$73:$73,'FY2025 Proposed Budget'!$75:$75,'FY2025 Proposed Budget'!$76:$76,'FY2025 Proposed Budget'!$77:$77,'FY2025 Proposed Budget'!$88:$88,'FY2025 Proposed Budget'!$90:$90,'FY2025 Proposed Budget'!$91:$91,'FY2025 Proposed Budget'!$92:$92,'FY2025 Proposed Budget'!$93:$93,'FY2025 Proposed Budget'!$95:$95,'FY2025 Proposed Budget'!$96:$96,'FY2025 Proposed Budget'!$97:$97,'FY2025 Proposed Budget'!$98:$98,'FY2025 Proposed Budget'!$99:$99</definedName>
    <definedName name="QB_DATA_3" localSheetId="0" hidden="1">'FY2025 Proposed Budget'!$100:$100,'FY2025 Proposed Budget'!$101:$101,'FY2025 Proposed Budget'!$102:$102,'FY2025 Proposed Budget'!$103:$103,'FY2025 Proposed Budget'!$104:$104,'FY2025 Proposed Budget'!$105:$105,'FY2025 Proposed Budget'!$107:$107,'FY2025 Proposed Budget'!$108:$108,'FY2025 Proposed Budget'!$110:$110,'FY2025 Proposed Budget'!$111:$111,'FY2025 Proposed Budget'!$112:$112,'FY2025 Proposed Budget'!$114:$114,'FY2025 Proposed Budget'!$119:$119,'FY2025 Proposed Budget'!$120:$120</definedName>
    <definedName name="QB_FORMULA_0" localSheetId="0" hidden="1">'FY2025 Proposed Budget'!$O$7,'FY2025 Proposed Budget'!#REF!,'FY2025 Proposed Budget'!$E$8,'FY2025 Proposed Budget'!$L$8,'FY2025 Proposed Budget'!$O$8,'FY2025 Proposed Budget'!#REF!,'FY2025 Proposed Budget'!$O$12,'FY2025 Proposed Budget'!#REF!,'FY2025 Proposed Budget'!$E$13,'FY2025 Proposed Budget'!$L$13,'FY2025 Proposed Budget'!$O$13,'FY2025 Proposed Budget'!#REF!,'FY2025 Proposed Budget'!$E$17,'FY2025 Proposed Budget'!$O$19,'FY2025 Proposed Budget'!#REF!,'FY2025 Proposed Budget'!$O$20</definedName>
    <definedName name="QB_FORMULA_1" localSheetId="0" hidden="1">'FY2025 Proposed Budget'!#REF!,'FY2025 Proposed Budget'!$E$21,'FY2025 Proposed Budget'!$L$21,'FY2025 Proposed Budget'!$O$21,'FY2025 Proposed Budget'!#REF!,'FY2025 Proposed Budget'!$O$22,'FY2025 Proposed Budget'!#REF!,'FY2025 Proposed Budget'!$E$23,'FY2025 Proposed Budget'!$L$23,'FY2025 Proposed Budget'!$O$23,'FY2025 Proposed Budget'!#REF!,'FY2025 Proposed Budget'!$O$25,'FY2025 Proposed Budget'!#REF!,'FY2025 Proposed Budget'!$O$26,'FY2025 Proposed Budget'!#REF!,'FY2025 Proposed Budget'!$O$27</definedName>
    <definedName name="QB_FORMULA_2" localSheetId="0" hidden="1">'FY2025 Proposed Budget'!#REF!,'FY2025 Proposed Budget'!$O$28,'FY2025 Proposed Budget'!#REF!,'FY2025 Proposed Budget'!$E$29,'FY2025 Proposed Budget'!$L$29,'FY2025 Proposed Budget'!$O$29,'FY2025 Proposed Budget'!#REF!,'FY2025 Proposed Budget'!$E$31,'FY2025 Proposed Budget'!$L$31,'FY2025 Proposed Budget'!$O$31,'FY2025 Proposed Budget'!#REF!,'FY2025 Proposed Budget'!$O$48,'FY2025 Proposed Budget'!#REF!,'FY2025 Proposed Budget'!$O$49,'FY2025 Proposed Budget'!#REF!,'FY2025 Proposed Budget'!$E$50</definedName>
    <definedName name="QB_FORMULA_3" localSheetId="0" hidden="1">'FY2025 Proposed Budget'!$L$50,'FY2025 Proposed Budget'!$O$50,'FY2025 Proposed Budget'!#REF!,'FY2025 Proposed Budget'!$O$52,'FY2025 Proposed Budget'!#REF!,'FY2025 Proposed Budget'!$O$53,'FY2025 Proposed Budget'!#REF!,'FY2025 Proposed Budget'!$O$54,'FY2025 Proposed Budget'!#REF!,'FY2025 Proposed Budget'!$E$55,'FY2025 Proposed Budget'!$L$55,'FY2025 Proposed Budget'!$O$55,'FY2025 Proposed Budget'!#REF!,'FY2025 Proposed Budget'!$O$56,'FY2025 Proposed Budget'!#REF!,'FY2025 Proposed Budget'!$O$57</definedName>
    <definedName name="QB_FORMULA_4" localSheetId="0" hidden="1">'FY2025 Proposed Budget'!#REF!,'FY2025 Proposed Budget'!$E$58,'FY2025 Proposed Budget'!$L$58,'FY2025 Proposed Budget'!$O$58,'FY2025 Proposed Budget'!#REF!,'FY2025 Proposed Budget'!$O$60,'FY2025 Proposed Budget'!#REF!,'FY2025 Proposed Budget'!$O$61,'FY2025 Proposed Budget'!#REF!,'FY2025 Proposed Budget'!$O$62,'FY2025 Proposed Budget'!#REF!,'FY2025 Proposed Budget'!$O$63,'FY2025 Proposed Budget'!#REF!,'FY2025 Proposed Budget'!$O$64,'FY2025 Proposed Budget'!#REF!,'FY2025 Proposed Budget'!$O$67</definedName>
    <definedName name="QB_FORMULA_5" localSheetId="0" hidden="1">'FY2025 Proposed Budget'!#REF!,'FY2025 Proposed Budget'!$O$73,'FY2025 Proposed Budget'!#REF!,'FY2025 Proposed Budget'!$E$74,'FY2025 Proposed Budget'!$L$74,'FY2025 Proposed Budget'!$O$74,'FY2025 Proposed Budget'!#REF!,'FY2025 Proposed Budget'!$O$75,'FY2025 Proposed Budget'!#REF!,'FY2025 Proposed Budget'!$E$78,'FY2025 Proposed Budget'!$L$78,'FY2025 Proposed Budget'!$O$78,'FY2025 Proposed Budget'!#REF!,'FY2025 Proposed Budget'!$O$88,'FY2025 Proposed Budget'!#REF!,'FY2025 Proposed Budget'!$O$90</definedName>
    <definedName name="QB_FORMULA_6" localSheetId="0" hidden="1">'FY2025 Proposed Budget'!#REF!,'FY2025 Proposed Budget'!$O$91,'FY2025 Proposed Budget'!#REF!,'FY2025 Proposed Budget'!$O$93,'FY2025 Proposed Budget'!#REF!,'FY2025 Proposed Budget'!$E$94,'FY2025 Proposed Budget'!$L$94,'FY2025 Proposed Budget'!$O$94,'FY2025 Proposed Budget'!#REF!,'FY2025 Proposed Budget'!$O$97,'FY2025 Proposed Budget'!#REF!,'FY2025 Proposed Budget'!$O$99,'FY2025 Proposed Budget'!#REF!,'FY2025 Proposed Budget'!$O$100,'FY2025 Proposed Budget'!#REF!,'FY2025 Proposed Budget'!$O$101</definedName>
    <definedName name="QB_FORMULA_7" localSheetId="0" hidden="1">'FY2025 Proposed Budget'!#REF!,'FY2025 Proposed Budget'!$O$102,'FY2025 Proposed Budget'!#REF!,'FY2025 Proposed Budget'!$O$103,'FY2025 Proposed Budget'!#REF!,'FY2025 Proposed Budget'!$O$104,'FY2025 Proposed Budget'!#REF!,'FY2025 Proposed Budget'!$O$105,'FY2025 Proposed Budget'!#REF!,'FY2025 Proposed Budget'!$O$108,'FY2025 Proposed Budget'!#REF!,'FY2025 Proposed Budget'!$E$109,'FY2025 Proposed Budget'!$L$109,'FY2025 Proposed Budget'!$O$109,'FY2025 Proposed Budget'!#REF!,'FY2025 Proposed Budget'!$O$110</definedName>
    <definedName name="QB_FORMULA_8" localSheetId="0" hidden="1">'FY2025 Proposed Budget'!#REF!,'FY2025 Proposed Budget'!$O$112,'FY2025 Proposed Budget'!#REF!,'FY2025 Proposed Budget'!$E$113,'FY2025 Proposed Budget'!$L$113,'FY2025 Proposed Budget'!$O$113,'FY2025 Proposed Budget'!#REF!,'FY2025 Proposed Budget'!$E$115,'FY2025 Proposed Budget'!$L$115,'FY2025 Proposed Budget'!$O$115,'FY2025 Proposed Budget'!#REF!,'FY2025 Proposed Budget'!$E$116,'FY2025 Proposed Budget'!$L$116,'FY2025 Proposed Budget'!$O$116,'FY2025 Proposed Budget'!#REF!,'FY2025 Proposed Budget'!$O$119</definedName>
    <definedName name="QB_FORMULA_9" localSheetId="0" hidden="1">'FY2025 Proposed Budget'!#REF!,'FY2025 Proposed Budget'!$O$120,'FY2025 Proposed Budget'!#REF!,'FY2025 Proposed Budget'!$E$121,'FY2025 Proposed Budget'!$L$121,'FY2025 Proposed Budget'!$O$121,'FY2025 Proposed Budget'!#REF!,'FY2025 Proposed Budget'!$E$122,'FY2025 Proposed Budget'!$L$122,'FY2025 Proposed Budget'!$O$122,'FY2025 Proposed Budget'!#REF!,'FY2025 Proposed Budget'!$E$123,'FY2025 Proposed Budget'!$L$123,'FY2025 Proposed Budget'!$O$123,'FY2025 Proposed Budget'!#REF!</definedName>
    <definedName name="QB_ROW_100240" localSheetId="0" hidden="1">'FY2025 Proposed Budget'!$C$67</definedName>
    <definedName name="QB_ROW_10040" localSheetId="0" hidden="1">'FY2025 Proposed Budget'!$C$9</definedName>
    <definedName name="QB_ROW_101040" localSheetId="0" hidden="1">'FY2025 Proposed Budget'!$C$68</definedName>
    <definedName name="QB_ROW_101250" localSheetId="0" hidden="1">'FY2025 Proposed Budget'!$D$73</definedName>
    <definedName name="QB_ROW_101340" localSheetId="0" hidden="1">'FY2025 Proposed Budget'!$C$74</definedName>
    <definedName name="QB_ROW_10250" localSheetId="0" hidden="1">'FY2025 Proposed Budget'!$D$12</definedName>
    <definedName name="QB_ROW_103250" localSheetId="0" hidden="1">'FY2025 Proposed Budget'!$D$69</definedName>
    <definedName name="QB_ROW_10340" localSheetId="0" hidden="1">'FY2025 Proposed Budget'!$C$13</definedName>
    <definedName name="QB_ROW_104250" localSheetId="0" hidden="1">'FY2025 Proposed Budget'!$D$70</definedName>
    <definedName name="QB_ROW_106240" localSheetId="0" hidden="1">'FY2025 Proposed Budget'!$C$76</definedName>
    <definedName name="QB_ROW_107240" localSheetId="0" hidden="1">'FY2025 Proposed Budget'!$C$28</definedName>
    <definedName name="QB_ROW_108240" localSheetId="0" hidden="1">'FY2025 Proposed Budget'!$C$101</definedName>
    <definedName name="QB_ROW_110240" localSheetId="0" hidden="1">'FY2025 Proposed Budget'!$C$75</definedName>
    <definedName name="QB_ROW_11040" localSheetId="0" hidden="1">'FY2025 Proposed Budget'!$C$14</definedName>
    <definedName name="QB_ROW_111040" localSheetId="0" hidden="1">'FY2025 Proposed Budget'!$C$47</definedName>
    <definedName name="QB_ROW_111340" localSheetId="0" hidden="1">'FY2025 Proposed Budget'!$C$50</definedName>
    <definedName name="QB_ROW_113250" localSheetId="0" hidden="1">'FY2025 Proposed Budget'!$D$19</definedName>
    <definedName name="QB_ROW_11340" localSheetId="0" hidden="1">'FY2025 Proposed Budget'!$C$17</definedName>
    <definedName name="QB_ROW_116250" localSheetId="0" hidden="1">'FY2025 Proposed Budget'!$D$10</definedName>
    <definedName name="QB_ROW_117250" localSheetId="0" hidden="1">'FY2025 Proposed Budget'!$D$11</definedName>
    <definedName name="QB_ROW_118250" localSheetId="0" hidden="1">'FY2025 Proposed Budget'!$D$6</definedName>
    <definedName name="QB_ROW_120250" localSheetId="0" hidden="1">'FY2025 Proposed Budget'!$D$15</definedName>
    <definedName name="QB_ROW_12040" localSheetId="0" hidden="1">'FY2025 Proposed Budget'!$C$18</definedName>
    <definedName name="QB_ROW_121250" localSheetId="0" hidden="1">'FY2025 Proposed Budget'!$D$16</definedName>
    <definedName name="QB_ROW_122230" localSheetId="0" hidden="1">'FY2025 Proposed Budget'!$B$120</definedName>
    <definedName name="QB_ROW_12340" localSheetId="0" hidden="1">'FY2025 Proposed Budget'!$C$21</definedName>
    <definedName name="QB_ROW_132230" localSheetId="0" hidden="1">'FY2025 Proposed Budget'!$B$30</definedName>
    <definedName name="QB_ROW_13240" localSheetId="0" hidden="1">'FY2025 Proposed Budget'!$C$25</definedName>
    <definedName name="QB_ROW_133230" localSheetId="0" hidden="1">'FY2025 Proposed Budget'!$B$114</definedName>
    <definedName name="QB_ROW_136240" localSheetId="0" hidden="1">'FY2025 Proposed Budget'!$C$110</definedName>
    <definedName name="QB_ROW_137240" localSheetId="0" hidden="1">'FY2025 Proposed Budget'!$C$111</definedName>
    <definedName name="QB_ROW_138250" localSheetId="0" hidden="1">'FY2025 Proposed Budget'!$D$71</definedName>
    <definedName name="QB_ROW_139240" localSheetId="0" hidden="1">'FY2025 Proposed Budget'!$C$95</definedName>
    <definedName name="QB_ROW_140250" localSheetId="0" hidden="1">'FY2025 Proposed Budget'!$D$72</definedName>
    <definedName name="QB_ROW_141240" localSheetId="0" hidden="1">'FY2025 Proposed Budget'!$C$57</definedName>
    <definedName name="QB_ROW_14240" localSheetId="0" hidden="1">'FY2025 Proposed Budget'!$C$26</definedName>
    <definedName name="QB_ROW_144240" localSheetId="0" hidden="1">'FY2025 Proposed Budget'!$C$27</definedName>
    <definedName name="QB_ROW_145250" localSheetId="0" hidden="1">'FY2025 Proposed Budget'!$D$49</definedName>
    <definedName name="QB_ROW_146250" localSheetId="0" hidden="1">'FY2025 Proposed Budget'!$D$20</definedName>
    <definedName name="QB_ROW_147240" localSheetId="0" hidden="1">'FY2025 Proposed Budget'!$C$98</definedName>
    <definedName name="QB_ROW_17030" localSheetId="0" hidden="1">'FY2025 Proposed Budget'!$B$24</definedName>
    <definedName name="QB_ROW_17330" localSheetId="0" hidden="1">'FY2025 Proposed Budget'!$B$29</definedName>
    <definedName name="QB_ROW_18301" localSheetId="0" hidden="1">'FY2025 Proposed Budget'!$A$123</definedName>
    <definedName name="QB_ROW_19011" localSheetId="0" hidden="1">'FY2025 Proposed Budget'!#REF!</definedName>
    <definedName name="QB_ROW_19311" localSheetId="0" hidden="1">'FY2025 Proposed Budget'!$A$116</definedName>
    <definedName name="QB_ROW_20021" localSheetId="0" hidden="1">'FY2025 Proposed Budget'!$A$3</definedName>
    <definedName name="QB_ROW_20321" localSheetId="0" hidden="1">'FY2025 Proposed Budget'!$A$31</definedName>
    <definedName name="QB_ROW_21021" localSheetId="0" hidden="1">'FY2025 Proposed Budget'!$A$45</definedName>
    <definedName name="QB_ROW_21321" localSheetId="0" hidden="1">'FY2025 Proposed Budget'!$A$115</definedName>
    <definedName name="QB_ROW_22011" localSheetId="0" hidden="1">'FY2025 Proposed Budget'!$A$117</definedName>
    <definedName name="QB_ROW_22311" localSheetId="0" hidden="1">'FY2025 Proposed Budget'!$A$122</definedName>
    <definedName name="QB_ROW_24021" localSheetId="0" hidden="1">'FY2025 Proposed Budget'!$A$118</definedName>
    <definedName name="QB_ROW_24040" localSheetId="0" hidden="1">'FY2025 Proposed Budget'!$C$89</definedName>
    <definedName name="QB_ROW_24321" localSheetId="0" hidden="1">'FY2025 Proposed Budget'!$A$121</definedName>
    <definedName name="QB_ROW_24340" localSheetId="0" hidden="1">'FY2025 Proposed Budget'!$C$94</definedName>
    <definedName name="QB_ROW_25250" localSheetId="0" hidden="1">'FY2025 Proposed Budget'!$D$90</definedName>
    <definedName name="QB_ROW_27250" localSheetId="0" hidden="1">'FY2025 Proposed Budget'!$D$92</definedName>
    <definedName name="QB_ROW_29230" localSheetId="0" hidden="1">'FY2025 Proposed Budget'!$B$119</definedName>
    <definedName name="QB_ROW_31240" localSheetId="0" hidden="1">'FY2025 Proposed Budget'!$C$96</definedName>
    <definedName name="QB_ROW_32240" localSheetId="0" hidden="1">'FY2025 Proposed Budget'!$C$99</definedName>
    <definedName name="QB_ROW_33240" localSheetId="0" hidden="1">'FY2025 Proposed Budget'!$C$100</definedName>
    <definedName name="QB_ROW_34030" localSheetId="0" hidden="1">'FY2025 Proposed Budget'!$B$87</definedName>
    <definedName name="QB_ROW_34330" localSheetId="0" hidden="1">'FY2025 Proposed Budget'!$B$113</definedName>
    <definedName name="QB_ROW_36240" localSheetId="0" hidden="1">'FY2025 Proposed Budget'!$C$102</definedName>
    <definedName name="QB_ROW_37240" localSheetId="0" hidden="1">'FY2025 Proposed Budget'!$C$103</definedName>
    <definedName name="QB_ROW_38240" localSheetId="0" hidden="1">'FY2025 Proposed Budget'!$C$104</definedName>
    <definedName name="QB_ROW_43040" localSheetId="0" hidden="1">'FY2025 Proposed Budget'!$C$106</definedName>
    <definedName name="QB_ROW_43250" localSheetId="0" hidden="1">'FY2025 Proposed Budget'!$D$108</definedName>
    <definedName name="QB_ROW_43340" localSheetId="0" hidden="1">'FY2025 Proposed Budget'!$C$109</definedName>
    <definedName name="QB_ROW_44250" localSheetId="0" hidden="1">'FY2025 Proposed Budget'!$D$107</definedName>
    <definedName name="QB_ROW_50250" localSheetId="0" hidden="1">'FY2025 Proposed Budget'!$D$93</definedName>
    <definedName name="QB_ROW_55030" localSheetId="0" hidden="1">'FY2025 Proposed Budget'!$B$46</definedName>
    <definedName name="QB_ROW_55330" localSheetId="0" hidden="1">'FY2025 Proposed Budget'!$B$58</definedName>
    <definedName name="QB_ROW_56250" localSheetId="0" hidden="1">'FY2025 Proposed Budget'!$D$48</definedName>
    <definedName name="QB_ROW_57240" localSheetId="0" hidden="1">'FY2025 Proposed Budget'!$C$112</definedName>
    <definedName name="QB_ROW_58250" localSheetId="0" hidden="1">'FY2025 Proposed Budget'!$D$52</definedName>
    <definedName name="QB_ROW_59040" localSheetId="0" hidden="1">'FY2025 Proposed Budget'!$C$51</definedName>
    <definedName name="QB_ROW_59340" localSheetId="0" hidden="1">'FY2025 Proposed Budget'!$C$55</definedName>
    <definedName name="QB_ROW_67250" localSheetId="0" hidden="1">'FY2025 Proposed Budget'!$D$54</definedName>
    <definedName name="QB_ROW_70250" localSheetId="0" hidden="1">'FY2025 Proposed Budget'!$D$53</definedName>
    <definedName name="QB_ROW_76240" localSheetId="0" hidden="1">'FY2025 Proposed Budget'!$C$22</definedName>
    <definedName name="QB_ROW_77030" localSheetId="0" hidden="1">'FY2025 Proposed Budget'!$B$4</definedName>
    <definedName name="QB_ROW_77330" localSheetId="0" hidden="1">'FY2025 Proposed Budget'!$B$23</definedName>
    <definedName name="QB_ROW_83240" localSheetId="0" hidden="1">'FY2025 Proposed Budget'!$C$56</definedName>
    <definedName name="QB_ROW_84240" localSheetId="0" hidden="1">'FY2025 Proposed Budget'!$C$97</definedName>
    <definedName name="QB_ROW_85250" localSheetId="0" hidden="1">'FY2025 Proposed Budget'!$D$91</definedName>
    <definedName name="QB_ROW_87240" localSheetId="0" hidden="1">'FY2025 Proposed Budget'!$C$105</definedName>
    <definedName name="QB_ROW_89240" localSheetId="0" hidden="1">'FY2025 Proposed Budget'!$C$88</definedName>
    <definedName name="QB_ROW_90030" localSheetId="0" hidden="1">'FY2025 Proposed Budget'!$B$59</definedName>
    <definedName name="QB_ROW_90240" localSheetId="0" hidden="1">'FY2025 Proposed Budget'!$C$77</definedName>
    <definedName name="QB_ROW_90330" localSheetId="0" hidden="1">'FY2025 Proposed Budget'!$B$78</definedName>
    <definedName name="QB_ROW_9040" localSheetId="0" hidden="1">'FY2025 Proposed Budget'!$C$5</definedName>
    <definedName name="QB_ROW_91240" localSheetId="0" hidden="1">'FY2025 Proposed Budget'!$C$60</definedName>
    <definedName name="QB_ROW_92240" localSheetId="0" hidden="1">'FY2025 Proposed Budget'!$C$61</definedName>
    <definedName name="QB_ROW_9250" localSheetId="0" hidden="1">'FY2025 Proposed Budget'!$D$7</definedName>
    <definedName name="QB_ROW_93240" localSheetId="0" hidden="1">'FY2025 Proposed Budget'!$C$62</definedName>
    <definedName name="QB_ROW_9340" localSheetId="0" hidden="1">'FY2025 Proposed Budget'!$C$8</definedName>
    <definedName name="QB_ROW_94240" localSheetId="0" hidden="1">'FY2025 Proposed Budget'!$C$63</definedName>
    <definedName name="QB_ROW_95240" localSheetId="0" hidden="1">'FY2025 Proposed Budget'!$C$64</definedName>
    <definedName name="QB_ROW_97240" localSheetId="0" hidden="1">'FY2025 Proposed Budget'!$C$65</definedName>
    <definedName name="QB_ROW_99240" localSheetId="0" hidden="1">'FY2025 Proposed Budget'!$C$66</definedName>
    <definedName name="QBCANSUPPORTUPDATE" localSheetId="0">TRUE</definedName>
    <definedName name="QBCOMPANYFILENAME" localSheetId="0">"C:\Users\sei_krowe\Desktop\SWAG QB 2024 CONVERSION AUG 19 2024\Students With A Goal Aug 19 2024.qbw"</definedName>
    <definedName name="QBENDDATE" localSheetId="0">20241231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"10c077ad0437466c978a23ed85e330fa"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1" l="1"/>
  <c r="Q31" i="1" s="1"/>
  <c r="Q15" i="1" l="1"/>
  <c r="Q29" i="1"/>
  <c r="Q21" i="1"/>
  <c r="Q13" i="1"/>
  <c r="Q8" i="1"/>
  <c r="Q121" i="1"/>
  <c r="Q122" i="1" s="1"/>
  <c r="Q109" i="1"/>
  <c r="Q94" i="1"/>
  <c r="Q74" i="1"/>
  <c r="Q78" i="1" s="1"/>
  <c r="Q55" i="1"/>
  <c r="Q50" i="1"/>
  <c r="O106" i="1"/>
  <c r="I114" i="1"/>
  <c r="O114" i="1" s="1"/>
  <c r="I112" i="1"/>
  <c r="O112" i="1" s="1"/>
  <c r="I111" i="1"/>
  <c r="O111" i="1" s="1"/>
  <c r="I110" i="1"/>
  <c r="O110" i="1" s="1"/>
  <c r="I108" i="1"/>
  <c r="O108" i="1" s="1"/>
  <c r="I107" i="1"/>
  <c r="O107" i="1" s="1"/>
  <c r="I105" i="1"/>
  <c r="O105" i="1" s="1"/>
  <c r="I104" i="1"/>
  <c r="O104" i="1" s="1"/>
  <c r="I103" i="1"/>
  <c r="O103" i="1" s="1"/>
  <c r="I102" i="1"/>
  <c r="O102" i="1" s="1"/>
  <c r="I100" i="1"/>
  <c r="O100" i="1" s="1"/>
  <c r="I96" i="1"/>
  <c r="O96" i="1" s="1"/>
  <c r="I95" i="1"/>
  <c r="O95" i="1" s="1"/>
  <c r="I93" i="1"/>
  <c r="O93" i="1" s="1"/>
  <c r="I92" i="1"/>
  <c r="O92" i="1" s="1"/>
  <c r="I91" i="1"/>
  <c r="I90" i="1"/>
  <c r="O90" i="1" s="1"/>
  <c r="I88" i="1"/>
  <c r="O88" i="1" s="1"/>
  <c r="I77" i="1"/>
  <c r="O77" i="1" s="1"/>
  <c r="I76" i="1"/>
  <c r="O76" i="1" s="1"/>
  <c r="I73" i="1"/>
  <c r="O73" i="1" s="1"/>
  <c r="I72" i="1"/>
  <c r="I71" i="1"/>
  <c r="O71" i="1" s="1"/>
  <c r="I70" i="1"/>
  <c r="O70" i="1" s="1"/>
  <c r="I69" i="1"/>
  <c r="O69" i="1" s="1"/>
  <c r="I68" i="1"/>
  <c r="O68" i="1" s="1"/>
  <c r="I67" i="1"/>
  <c r="O67" i="1" s="1"/>
  <c r="I66" i="1"/>
  <c r="O66" i="1" s="1"/>
  <c r="I65" i="1"/>
  <c r="O65" i="1" s="1"/>
  <c r="I64" i="1"/>
  <c r="O64" i="1" s="1"/>
  <c r="I63" i="1"/>
  <c r="O63" i="1" s="1"/>
  <c r="I61" i="1"/>
  <c r="O61" i="1" s="1"/>
  <c r="I57" i="1"/>
  <c r="O57" i="1" s="1"/>
  <c r="I56" i="1"/>
  <c r="O56" i="1" s="1"/>
  <c r="I49" i="1"/>
  <c r="O49" i="1" s="1"/>
  <c r="I48" i="1"/>
  <c r="O48" i="1" s="1"/>
  <c r="I30" i="1"/>
  <c r="I28" i="1"/>
  <c r="O28" i="1" s="1"/>
  <c r="I27" i="1"/>
  <c r="O27" i="1" s="1"/>
  <c r="I26" i="1"/>
  <c r="I25" i="1"/>
  <c r="O25" i="1" s="1"/>
  <c r="I22" i="1"/>
  <c r="O22" i="1" s="1"/>
  <c r="I20" i="1"/>
  <c r="O20" i="1" s="1"/>
  <c r="I19" i="1"/>
  <c r="O19" i="1" s="1"/>
  <c r="I16" i="1"/>
  <c r="O16" i="1" s="1"/>
  <c r="I15" i="1"/>
  <c r="O15" i="1" s="1"/>
  <c r="I12" i="1"/>
  <c r="O12" i="1" s="1"/>
  <c r="I11" i="1"/>
  <c r="O11" i="1" s="1"/>
  <c r="I10" i="1"/>
  <c r="O10" i="1" s="1"/>
  <c r="I7" i="1"/>
  <c r="O7" i="1" s="1"/>
  <c r="I6" i="1"/>
  <c r="O6" i="1" s="1"/>
  <c r="G120" i="1"/>
  <c r="I120" i="1" s="1"/>
  <c r="O120" i="1" s="1"/>
  <c r="G119" i="1"/>
  <c r="G101" i="1"/>
  <c r="I101" i="1" s="1"/>
  <c r="O101" i="1" s="1"/>
  <c r="G99" i="1"/>
  <c r="I99" i="1" s="1"/>
  <c r="O99" i="1" s="1"/>
  <c r="G98" i="1"/>
  <c r="I98" i="1" s="1"/>
  <c r="O98" i="1" s="1"/>
  <c r="G97" i="1"/>
  <c r="I97" i="1" s="1"/>
  <c r="O97" i="1" s="1"/>
  <c r="G75" i="1"/>
  <c r="I75" i="1" s="1"/>
  <c r="O75" i="1" s="1"/>
  <c r="G62" i="1"/>
  <c r="I62" i="1" s="1"/>
  <c r="O62" i="1" s="1"/>
  <c r="G60" i="1"/>
  <c r="I60" i="1" s="1"/>
  <c r="O60" i="1" s="1"/>
  <c r="G54" i="1"/>
  <c r="I54" i="1" s="1"/>
  <c r="O54" i="1" s="1"/>
  <c r="G53" i="1"/>
  <c r="I53" i="1" s="1"/>
  <c r="O53" i="1" s="1"/>
  <c r="G52" i="1"/>
  <c r="G109" i="1"/>
  <c r="G94" i="1"/>
  <c r="G74" i="1"/>
  <c r="G50" i="1"/>
  <c r="G29" i="1"/>
  <c r="G21" i="1"/>
  <c r="G17" i="1"/>
  <c r="G13" i="1"/>
  <c r="G8" i="1"/>
  <c r="L121" i="1"/>
  <c r="L122" i="1" s="1"/>
  <c r="E121" i="1"/>
  <c r="E122" i="1" s="1"/>
  <c r="L109" i="1"/>
  <c r="E109" i="1"/>
  <c r="L94" i="1"/>
  <c r="E94" i="1"/>
  <c r="L74" i="1"/>
  <c r="L78" i="1" s="1"/>
  <c r="E74" i="1"/>
  <c r="L55" i="1"/>
  <c r="E55" i="1"/>
  <c r="L50" i="1"/>
  <c r="E50" i="1"/>
  <c r="L29" i="1"/>
  <c r="E29" i="1"/>
  <c r="L21" i="1"/>
  <c r="E21" i="1"/>
  <c r="E17" i="1"/>
  <c r="L13" i="1"/>
  <c r="E13" i="1"/>
  <c r="L8" i="1"/>
  <c r="E8" i="1"/>
  <c r="Q58" i="1" l="1"/>
  <c r="Q23" i="1"/>
  <c r="Q113" i="1"/>
  <c r="I109" i="1"/>
  <c r="O109" i="1" s="1"/>
  <c r="I8" i="1"/>
  <c r="O8" i="1" s="1"/>
  <c r="I29" i="1"/>
  <c r="O29" i="1" s="1"/>
  <c r="I21" i="1"/>
  <c r="O21" i="1" s="1"/>
  <c r="G55" i="1"/>
  <c r="G58" i="1" s="1"/>
  <c r="O26" i="1"/>
  <c r="G121" i="1"/>
  <c r="G122" i="1" s="1"/>
  <c r="I94" i="1"/>
  <c r="O94" i="1" s="1"/>
  <c r="I17" i="1"/>
  <c r="O17" i="1" s="1"/>
  <c r="I13" i="1"/>
  <c r="O13" i="1" s="1"/>
  <c r="O91" i="1"/>
  <c r="I52" i="1"/>
  <c r="I74" i="1"/>
  <c r="O74" i="1" s="1"/>
  <c r="O72" i="1"/>
  <c r="I50" i="1"/>
  <c r="O50" i="1" s="1"/>
  <c r="I119" i="1"/>
  <c r="G113" i="1"/>
  <c r="G78" i="1"/>
  <c r="G23" i="1"/>
  <c r="G31" i="1" s="1"/>
  <c r="L58" i="1"/>
  <c r="L113" i="1"/>
  <c r="E78" i="1"/>
  <c r="E23" i="1"/>
  <c r="E31" i="1" s="1"/>
  <c r="E58" i="1"/>
  <c r="E113" i="1"/>
  <c r="L23" i="1"/>
  <c r="Q115" i="1" l="1"/>
  <c r="Q116" i="1" s="1"/>
  <c r="Q123" i="1" s="1"/>
  <c r="I23" i="1"/>
  <c r="I31" i="1" s="1"/>
  <c r="I78" i="1"/>
  <c r="O78" i="1" s="1"/>
  <c r="I113" i="1"/>
  <c r="O113" i="1" s="1"/>
  <c r="O119" i="1"/>
  <c r="I121" i="1"/>
  <c r="I55" i="1"/>
  <c r="O55" i="1" s="1"/>
  <c r="O52" i="1"/>
  <c r="G115" i="1"/>
  <c r="L115" i="1"/>
  <c r="L31" i="1"/>
  <c r="E115" i="1"/>
  <c r="E116" i="1" s="1"/>
  <c r="L116" i="1" l="1"/>
  <c r="G116" i="1"/>
  <c r="G123" i="1" s="1"/>
  <c r="O23" i="1"/>
  <c r="I122" i="1"/>
  <c r="O122" i="1" s="1"/>
  <c r="O121" i="1"/>
  <c r="I58" i="1"/>
  <c r="O31" i="1"/>
  <c r="O58" i="1" l="1"/>
  <c r="I115" i="1"/>
  <c r="I116" i="1" s="1"/>
  <c r="E123" i="1"/>
  <c r="L123" i="1"/>
  <c r="O115" i="1" l="1"/>
  <c r="I123" i="1" l="1"/>
  <c r="O123" i="1" s="1"/>
  <c r="O116" i="1"/>
</calcChain>
</file>

<file path=xl/sharedStrings.xml><?xml version="1.0" encoding="utf-8"?>
<sst xmlns="http://schemas.openxmlformats.org/spreadsheetml/2006/main" count="112" uniqueCount="111">
  <si>
    <t>Budget</t>
  </si>
  <si>
    <t>$ Over Budget</t>
  </si>
  <si>
    <t>Income</t>
  </si>
  <si>
    <t>40000 · Revenues</t>
  </si>
  <si>
    <t>43400 · Income - Businesses</t>
  </si>
  <si>
    <t>43404 · Businesses - Unrestricted</t>
  </si>
  <si>
    <t>43400 · Income - Businesses - Other</t>
  </si>
  <si>
    <t>Total 43400 · Income - Businesses</t>
  </si>
  <si>
    <t>43410 · Income - Local Foundations</t>
  </si>
  <si>
    <t>43414 · Local Fdn - Unrestricted</t>
  </si>
  <si>
    <t>43416 · Local Fdn - Restricted</t>
  </si>
  <si>
    <t>43410 · Income - Local Foundations - Other</t>
  </si>
  <si>
    <t>Total 43410 · Income - Local Foundations</t>
  </si>
  <si>
    <t>43440 · Income - Nonprofits</t>
  </si>
  <si>
    <t>43444 · Nonprofits - Unrestricted</t>
  </si>
  <si>
    <t>43446 · Nonprofits - Restricted</t>
  </si>
  <si>
    <t>Total 43440 · Income - Nonprofits</t>
  </si>
  <si>
    <t>43450 · Contributions from Individuals</t>
  </si>
  <si>
    <t>43454 · Individuals - Unrestricted</t>
  </si>
  <si>
    <t>43455 · Board of Directors ~ Unrestrict</t>
  </si>
  <si>
    <t>Total 43450 · Contributions from Individuals</t>
  </si>
  <si>
    <t>43460 · Income - Partner Churches</t>
  </si>
  <si>
    <t>Total 40000 · Revenues</t>
  </si>
  <si>
    <t>46400 · Other Types of Income</t>
  </si>
  <si>
    <t>46410 · Vendor Rebates</t>
  </si>
  <si>
    <t>46420 · Interest Income</t>
  </si>
  <si>
    <t>46435 · PY Income for Staff Development</t>
  </si>
  <si>
    <t>46500 · Fundraising</t>
  </si>
  <si>
    <t>Total 46400 · Other Types of Income</t>
  </si>
  <si>
    <t>46800 · In-Kind Income</t>
  </si>
  <si>
    <t>Total Income</t>
  </si>
  <si>
    <t>Expense</t>
  </si>
  <si>
    <t>60000 · Salaries and Benefits</t>
  </si>
  <si>
    <t>60050 · Salaries Earned</t>
  </si>
  <si>
    <t>60100 · Salaries</t>
  </si>
  <si>
    <t>60125 · Contracted Services</t>
  </si>
  <si>
    <t>Total 60050 · Salaries Earned</t>
  </si>
  <si>
    <t>60300 · Payroll Taxes</t>
  </si>
  <si>
    <t>60320 · Workers Compensation Expense</t>
  </si>
  <si>
    <t>60330 · Soc Sec / Medicare Expense</t>
  </si>
  <si>
    <t>60340 · State Unemployment</t>
  </si>
  <si>
    <t>Total 60300 · Payroll Taxes</t>
  </si>
  <si>
    <t>60390 · Staff Professional Development</t>
  </si>
  <si>
    <t>60395 · Educational Support (HH &amp; RG)</t>
  </si>
  <si>
    <t>Total 60000 · Salaries and Benefits</t>
  </si>
  <si>
    <t>63000 · Program Expenses</t>
  </si>
  <si>
    <t>63010 · Food</t>
  </si>
  <si>
    <t>63020 · Incentives For Students</t>
  </si>
  <si>
    <t>63040 · General Supplies</t>
  </si>
  <si>
    <t>63050 · Special Events</t>
  </si>
  <si>
    <t>63060 · SWAG Apparel / Items</t>
  </si>
  <si>
    <t>63150 · College Visits Project</t>
  </si>
  <si>
    <t>63250 · Summer Program</t>
  </si>
  <si>
    <t>63300 · YE Celebration Project</t>
  </si>
  <si>
    <t>63400 · Transportation Repairs</t>
  </si>
  <si>
    <t>63430 · Trans Repairs-Van#3(2006 Ford)</t>
  </si>
  <si>
    <t>63440 · Trans Repairs-Van#4 (2014 Ford)</t>
  </si>
  <si>
    <t>63445 · Van 5 (2015 Chevy Express 3500)</t>
  </si>
  <si>
    <t>63400 · Transportation Repairs - Other</t>
  </si>
  <si>
    <t>Total 63400 · Transportation Repairs</t>
  </si>
  <si>
    <t>63510 · Trans - Fuel</t>
  </si>
  <si>
    <t>64800 · Miscellaneous</t>
  </si>
  <si>
    <t>63000 · Program Expenses - Other</t>
  </si>
  <si>
    <t>Total 63000 · Program Expenses</t>
  </si>
  <si>
    <t>65000 · Operations</t>
  </si>
  <si>
    <t>62090 · Bank Charges</t>
  </si>
  <si>
    <t>62100 · Contract Services</t>
  </si>
  <si>
    <t>62110 · Accounting Fees</t>
  </si>
  <si>
    <t>62120 · Human Resources</t>
  </si>
  <si>
    <t>62150 · Outside Contract Services</t>
  </si>
  <si>
    <t>62155 · Payroll Processing Fees</t>
  </si>
  <si>
    <t>Total 62100 · Contract Services</t>
  </si>
  <si>
    <t>62835 · Building Maintenance</t>
  </si>
  <si>
    <t>62840 · Equip Rental and Maintenance</t>
  </si>
  <si>
    <t>62850 · Directors &amp; Officers Insurance</t>
  </si>
  <si>
    <t>62860 · Employment Practice Liability</t>
  </si>
  <si>
    <t>62870 · General Property Insurance</t>
  </si>
  <si>
    <t>62890 · Rent, Parking, Utilities</t>
  </si>
  <si>
    <t>63500 · Technology</t>
  </si>
  <si>
    <t>65020 · Postage, Mailing Service</t>
  </si>
  <si>
    <t>65030 · Printing and Copying</t>
  </si>
  <si>
    <t>65040 · General Office Supplies</t>
  </si>
  <si>
    <t>65060 · Tax Filings</t>
  </si>
  <si>
    <t>65300 · Travel and Meetings</t>
  </si>
  <si>
    <t>65310 · Conference, Convention, Meeting</t>
  </si>
  <si>
    <t>65300 · Travel and Meetings - Other</t>
  </si>
  <si>
    <t>Total 65300 · Travel and Meetings</t>
  </si>
  <si>
    <t>65410 · General Marketing</t>
  </si>
  <si>
    <t>65420 · Website</t>
  </si>
  <si>
    <t>65500 · Miscellaneous Expense</t>
  </si>
  <si>
    <t>Total 65000 · Operations</t>
  </si>
  <si>
    <t>67000 · In-Kind Expenses</t>
  </si>
  <si>
    <t>Total Expense</t>
  </si>
  <si>
    <t>Net Ordinary Income</t>
  </si>
  <si>
    <t>Other Income/Expense</t>
  </si>
  <si>
    <t>Other Expense</t>
  </si>
  <si>
    <t>79000 · Depr and Amort - Allowable</t>
  </si>
  <si>
    <t>79100 · Interest Expense</t>
  </si>
  <si>
    <t>Total Other Expense</t>
  </si>
  <si>
    <t>Net Other Income</t>
  </si>
  <si>
    <t>Net Income</t>
  </si>
  <si>
    <t>Jan - Nov 10 24</t>
  </si>
  <si>
    <t>Nov 11 - Dec 31 24</t>
  </si>
  <si>
    <t>FY2024</t>
  </si>
  <si>
    <t>63420 · Trans Repairs-Van#2 (2005 Chevy)</t>
  </si>
  <si>
    <t>City of Akron</t>
  </si>
  <si>
    <t>GAR $30, Sisler $5k</t>
  </si>
  <si>
    <t>ACF $21k, GPD $2.5k</t>
  </si>
  <si>
    <t>Anonymous $5k</t>
  </si>
  <si>
    <t>Bath Volunteers $3k</t>
  </si>
  <si>
    <t>Bath $6k, Hudson $20k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</si>
</sst>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color rgb="FF323232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2" fillId="0" borderId="0" xfId="0" applyNumberFormat="1" applyFont="1"/>
    <xf numFmtId="49" fontId="3" fillId="0" borderId="0" xfId="0" applyNumberFormat="1" applyFont="1" applyBorder="1" applyAlignment="1">
      <alignment horizontal="centerContinuous"/>
    </xf>
    <xf numFmtId="49" fontId="3" fillId="0" borderId="1" xfId="0" applyNumberFormat="1" applyFont="1" applyBorder="1" applyAlignment="1">
      <alignment horizontal="centerContinuous"/>
    </xf>
    <xf numFmtId="0" fontId="3" fillId="0" borderId="0" xfId="0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8" fontId="2" fillId="0" borderId="0" xfId="0" applyNumberFormat="1" applyFont="1"/>
    <xf numFmtId="38" fontId="2" fillId="0" borderId="3" xfId="0" applyNumberFormat="1" applyFont="1" applyBorder="1"/>
    <xf numFmtId="38" fontId="2" fillId="0" borderId="0" xfId="0" applyNumberFormat="1" applyFont="1" applyBorder="1"/>
    <xf numFmtId="38" fontId="2" fillId="0" borderId="4" xfId="0" applyNumberFormat="1" applyFont="1" applyBorder="1"/>
    <xf numFmtId="38" fontId="2" fillId="0" borderId="5" xfId="0" applyNumberFormat="1" applyFont="1" applyBorder="1"/>
    <xf numFmtId="38" fontId="2" fillId="0" borderId="6" xfId="0" applyNumberFormat="1" applyFont="1" applyBorder="1"/>
    <xf numFmtId="0" fontId="2" fillId="0" borderId="0" xfId="0" applyFont="1"/>
    <xf numFmtId="0" fontId="2" fillId="0" borderId="0" xfId="0" applyNumberFormat="1" applyFont="1"/>
    <xf numFmtId="0" fontId="3" fillId="0" borderId="0" xfId="0" applyNumberFormat="1" applyFont="1"/>
    <xf numFmtId="38" fontId="3" fillId="0" borderId="0" xfId="0" applyNumberFormat="1" applyFont="1"/>
    <xf numFmtId="49" fontId="3" fillId="0" borderId="2" xfId="0" applyNumberFormat="1" applyFont="1" applyBorder="1" applyAlignment="1">
      <alignment horizontal="center"/>
    </xf>
    <xf numFmtId="38" fontId="2" fillId="0" borderId="0" xfId="0" applyNumberFormat="1" applyFont="1" applyFill="1"/>
    <xf numFmtId="38" fontId="2" fillId="0" borderId="3" xfId="0" applyNumberFormat="1" applyFont="1" applyFill="1" applyBorder="1"/>
    <xf numFmtId="38" fontId="2" fillId="0" borderId="0" xfId="0" applyNumberFormat="1" applyFont="1" applyFill="1" applyBorder="1"/>
    <xf numFmtId="38" fontId="2" fillId="0" borderId="4" xfId="0" applyNumberFormat="1" applyFont="1" applyFill="1" applyBorder="1"/>
    <xf numFmtId="38" fontId="2" fillId="0" borderId="5" xfId="0" applyNumberFormat="1" applyFont="1" applyFill="1" applyBorder="1"/>
    <xf numFmtId="38" fontId="2" fillId="0" borderId="6" xfId="0" applyNumberFormat="1" applyFont="1" applyFill="1" applyBorder="1"/>
    <xf numFmtId="49" fontId="3" fillId="0" borderId="0" xfId="0" applyNumberFormat="1" applyFont="1" applyFill="1" applyBorder="1" applyAlignment="1">
      <alignment horizontal="centerContinuous"/>
    </xf>
    <xf numFmtId="49" fontId="2" fillId="0" borderId="2" xfId="0" applyNumberFormat="1" applyFont="1" applyFill="1" applyBorder="1" applyAlignment="1">
      <alignment horizontal="center"/>
    </xf>
    <xf numFmtId="0" fontId="3" fillId="0" borderId="0" xfId="0" applyNumberFormat="1" applyFont="1" applyFill="1"/>
  </cellXfs>
  <cellStyles count="2">
    <cellStyle name="Normal" xfId="0" builtinId="0"/>
    <cellStyle name="Normal 2" xfId="1" xr:uid="{098BB56D-9C90-45C8-AB60-CAB2F08523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297180</xdr:colOff>
          <xdr:row>1</xdr:row>
          <xdr:rowOff>45720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16369-E1B1-44CE-A14A-B9EE16EE4D03}">
  <sheetPr codeName="Sheet1"/>
  <dimension ref="A1:S129"/>
  <sheetViews>
    <sheetView tabSelected="1" workbookViewId="0">
      <pane xSplit="4" ySplit="2" topLeftCell="E86" activePane="bottomRight" state="frozenSplit"/>
      <selection pane="topRight" activeCell="G1" sqref="G1"/>
      <selection pane="bottomLeft" activeCell="A3" sqref="A3"/>
      <selection pane="bottomRight" activeCell="W16" sqref="W16"/>
    </sheetView>
  </sheetViews>
  <sheetFormatPr defaultRowHeight="13.8" x14ac:dyDescent="0.3"/>
  <cols>
    <col min="1" max="3" width="3" style="15" customWidth="1"/>
    <col min="4" max="4" width="39.77734375" style="15" customWidth="1"/>
    <col min="5" max="5" width="14.5546875" style="16" bestFit="1" customWidth="1"/>
    <col min="6" max="6" width="2.33203125" style="16" customWidth="1"/>
    <col min="7" max="7" width="17.44140625" style="16" bestFit="1" customWidth="1"/>
    <col min="8" max="8" width="2.33203125" style="16" customWidth="1"/>
    <col min="9" max="9" width="8.21875" style="16" bestFit="1" customWidth="1"/>
    <col min="10" max="11" width="2.33203125" style="16" customWidth="1"/>
    <col min="12" max="12" width="8.21875" style="16" bestFit="1" customWidth="1"/>
    <col min="13" max="14" width="2.33203125" style="16" customWidth="1"/>
    <col min="15" max="15" width="13.77734375" style="16" bestFit="1" customWidth="1"/>
    <col min="16" max="16" width="8.88671875" style="4"/>
    <col min="17" max="17" width="8.88671875" style="27" bestFit="1" customWidth="1"/>
    <col min="18" max="18" width="2.33203125" style="16" customWidth="1"/>
    <col min="19" max="16384" width="8.88671875" style="4"/>
  </cols>
  <sheetData>
    <row r="1" spans="1:19" ht="14.4" thickBot="1" x14ac:dyDescent="0.35">
      <c r="A1" s="1"/>
      <c r="B1" s="1"/>
      <c r="C1" s="1"/>
      <c r="D1" s="1"/>
      <c r="E1" s="2"/>
      <c r="F1" s="3"/>
      <c r="G1" s="2"/>
      <c r="H1" s="3"/>
      <c r="I1" s="2"/>
      <c r="J1" s="3"/>
      <c r="K1" s="3"/>
      <c r="L1" s="2"/>
      <c r="M1" s="3"/>
      <c r="N1" s="3"/>
      <c r="O1" s="2"/>
      <c r="Q1" s="25"/>
      <c r="R1" s="3"/>
    </row>
    <row r="2" spans="1:19" s="7" customFormat="1" ht="15" thickTop="1" thickBot="1" x14ac:dyDescent="0.35">
      <c r="A2" s="5"/>
      <c r="B2" s="5"/>
      <c r="C2" s="5"/>
      <c r="D2" s="5"/>
      <c r="E2" s="6" t="s">
        <v>101</v>
      </c>
      <c r="F2" s="18"/>
      <c r="G2" s="6" t="s">
        <v>102</v>
      </c>
      <c r="H2" s="18"/>
      <c r="I2" s="6" t="s">
        <v>103</v>
      </c>
      <c r="J2" s="18"/>
      <c r="K2" s="18"/>
      <c r="L2" s="6" t="s">
        <v>0</v>
      </c>
      <c r="M2" s="18"/>
      <c r="N2" s="18"/>
      <c r="O2" s="6" t="s">
        <v>1</v>
      </c>
      <c r="Q2" s="26" t="s">
        <v>0</v>
      </c>
      <c r="R2" s="18"/>
    </row>
    <row r="3" spans="1:19" ht="14.4" thickTop="1" x14ac:dyDescent="0.3">
      <c r="A3" s="1" t="s">
        <v>2</v>
      </c>
      <c r="B3" s="1"/>
      <c r="C3" s="1"/>
      <c r="D3" s="1"/>
      <c r="E3" s="8"/>
      <c r="F3" s="1"/>
      <c r="G3" s="8"/>
      <c r="H3" s="1"/>
      <c r="I3" s="8"/>
      <c r="J3" s="1"/>
      <c r="K3" s="1"/>
      <c r="L3" s="8"/>
      <c r="M3" s="1"/>
      <c r="N3" s="1"/>
      <c r="O3" s="8"/>
      <c r="Q3" s="19"/>
      <c r="R3" s="1"/>
    </row>
    <row r="4" spans="1:19" x14ac:dyDescent="0.3">
      <c r="A4" s="1"/>
      <c r="B4" s="1" t="s">
        <v>3</v>
      </c>
      <c r="C4" s="1"/>
      <c r="D4" s="1"/>
      <c r="E4" s="8"/>
      <c r="F4" s="1"/>
      <c r="G4" s="8"/>
      <c r="H4" s="1"/>
      <c r="I4" s="8"/>
      <c r="J4" s="1"/>
      <c r="K4" s="1"/>
      <c r="L4" s="8"/>
      <c r="M4" s="1"/>
      <c r="N4" s="1"/>
      <c r="O4" s="8"/>
      <c r="Q4" s="19"/>
      <c r="R4" s="1"/>
    </row>
    <row r="5" spans="1:19" x14ac:dyDescent="0.3">
      <c r="A5" s="1"/>
      <c r="B5" s="1"/>
      <c r="C5" s="1" t="s">
        <v>4</v>
      </c>
      <c r="D5" s="1"/>
      <c r="E5" s="8"/>
      <c r="F5" s="1"/>
      <c r="G5" s="8"/>
      <c r="H5" s="1"/>
      <c r="I5" s="8"/>
      <c r="J5" s="1"/>
      <c r="K5" s="1"/>
      <c r="L5" s="8"/>
      <c r="M5" s="1"/>
      <c r="N5" s="1"/>
      <c r="O5" s="8"/>
      <c r="Q5" s="19"/>
      <c r="R5" s="1"/>
    </row>
    <row r="6" spans="1:19" x14ac:dyDescent="0.3">
      <c r="A6" s="1"/>
      <c r="B6" s="1"/>
      <c r="C6" s="1"/>
      <c r="D6" s="1" t="s">
        <v>5</v>
      </c>
      <c r="E6" s="8">
        <v>41096</v>
      </c>
      <c r="F6" s="1"/>
      <c r="G6" s="8">
        <v>0</v>
      </c>
      <c r="H6" s="1"/>
      <c r="I6" s="8">
        <f>E6+G6</f>
        <v>41096</v>
      </c>
      <c r="J6" s="1"/>
      <c r="K6" s="1"/>
      <c r="L6" s="8"/>
      <c r="M6" s="1"/>
      <c r="N6" s="1"/>
      <c r="O6" s="8">
        <f>I6-L6</f>
        <v>41096</v>
      </c>
      <c r="Q6" s="19"/>
      <c r="R6" s="1"/>
    </row>
    <row r="7" spans="1:19" ht="14.4" thickBot="1" x14ac:dyDescent="0.35">
      <c r="A7" s="1"/>
      <c r="B7" s="1"/>
      <c r="C7" s="1"/>
      <c r="D7" s="1" t="s">
        <v>6</v>
      </c>
      <c r="E7" s="9">
        <v>0</v>
      </c>
      <c r="F7" s="1"/>
      <c r="G7" s="9">
        <v>0</v>
      </c>
      <c r="H7" s="1"/>
      <c r="I7" s="9">
        <f>E7+G7</f>
        <v>0</v>
      </c>
      <c r="J7" s="1"/>
      <c r="K7" s="1"/>
      <c r="L7" s="9">
        <v>60000</v>
      </c>
      <c r="M7" s="1"/>
      <c r="N7" s="1"/>
      <c r="O7" s="9">
        <f>I7-L7</f>
        <v>-60000</v>
      </c>
      <c r="Q7" s="20">
        <v>0</v>
      </c>
      <c r="R7" s="1"/>
      <c r="S7" s="4" t="s">
        <v>105</v>
      </c>
    </row>
    <row r="8" spans="1:19" x14ac:dyDescent="0.3">
      <c r="A8" s="1"/>
      <c r="B8" s="1"/>
      <c r="C8" s="1" t="s">
        <v>7</v>
      </c>
      <c r="D8" s="1"/>
      <c r="E8" s="8">
        <f>ROUND(SUM(E5:E7),5)</f>
        <v>41096</v>
      </c>
      <c r="F8" s="1"/>
      <c r="G8" s="8">
        <f>ROUND(SUM(G5:G7),5)</f>
        <v>0</v>
      </c>
      <c r="H8" s="1"/>
      <c r="I8" s="8">
        <f>ROUND(SUM(I5:I7),5)</f>
        <v>41096</v>
      </c>
      <c r="J8" s="1"/>
      <c r="K8" s="1"/>
      <c r="L8" s="8">
        <f>ROUND(SUM(L5:L7),5)</f>
        <v>60000</v>
      </c>
      <c r="M8" s="1"/>
      <c r="N8" s="1"/>
      <c r="O8" s="8">
        <f>I8-L8</f>
        <v>-18904</v>
      </c>
      <c r="Q8" s="19">
        <f>ROUND(SUM(Q5:Q7),5)</f>
        <v>0</v>
      </c>
      <c r="R8" s="1"/>
    </row>
    <row r="9" spans="1:19" x14ac:dyDescent="0.3">
      <c r="A9" s="1"/>
      <c r="B9" s="1"/>
      <c r="C9" s="1" t="s">
        <v>8</v>
      </c>
      <c r="D9" s="1"/>
      <c r="E9" s="8"/>
      <c r="F9" s="1"/>
      <c r="G9" s="8"/>
      <c r="H9" s="1"/>
      <c r="I9" s="8"/>
      <c r="J9" s="1"/>
      <c r="K9" s="1"/>
      <c r="L9" s="8"/>
      <c r="M9" s="1"/>
      <c r="N9" s="1"/>
      <c r="O9" s="8"/>
      <c r="Q9" s="19"/>
      <c r="R9" s="1"/>
    </row>
    <row r="10" spans="1:19" x14ac:dyDescent="0.3">
      <c r="A10" s="1"/>
      <c r="B10" s="1"/>
      <c r="C10" s="1"/>
      <c r="D10" s="1" t="s">
        <v>9</v>
      </c>
      <c r="E10" s="8">
        <v>56000</v>
      </c>
      <c r="F10" s="1"/>
      <c r="G10" s="8">
        <v>10000</v>
      </c>
      <c r="H10" s="1"/>
      <c r="I10" s="8">
        <f>E10+G10</f>
        <v>66000</v>
      </c>
      <c r="J10" s="1"/>
      <c r="K10" s="1"/>
      <c r="L10" s="8"/>
      <c r="M10" s="1"/>
      <c r="N10" s="1"/>
      <c r="O10" s="8">
        <f t="shared" ref="O10:O12" si="0">I10-L10</f>
        <v>66000</v>
      </c>
      <c r="Q10" s="19"/>
      <c r="R10" s="1"/>
      <c r="S10" s="4" t="s">
        <v>106</v>
      </c>
    </row>
    <row r="11" spans="1:19" x14ac:dyDescent="0.3">
      <c r="A11" s="1"/>
      <c r="B11" s="1"/>
      <c r="C11" s="1"/>
      <c r="D11" s="1" t="s">
        <v>10</v>
      </c>
      <c r="E11" s="8">
        <v>2500</v>
      </c>
      <c r="F11" s="1"/>
      <c r="G11" s="8">
        <v>0</v>
      </c>
      <c r="H11" s="1"/>
      <c r="I11" s="8">
        <f t="shared" ref="I11:I12" si="1">E11+G11</f>
        <v>2500</v>
      </c>
      <c r="J11" s="1"/>
      <c r="K11" s="1"/>
      <c r="L11" s="8"/>
      <c r="M11" s="1"/>
      <c r="N11" s="1"/>
      <c r="O11" s="8">
        <f t="shared" si="0"/>
        <v>2500</v>
      </c>
      <c r="Q11" s="19"/>
      <c r="R11" s="1"/>
      <c r="S11" s="4" t="s">
        <v>107</v>
      </c>
    </row>
    <row r="12" spans="1:19" ht="14.4" thickBot="1" x14ac:dyDescent="0.35">
      <c r="A12" s="1"/>
      <c r="B12" s="1"/>
      <c r="C12" s="1"/>
      <c r="D12" s="1" t="s">
        <v>11</v>
      </c>
      <c r="E12" s="9">
        <v>0</v>
      </c>
      <c r="F12" s="1"/>
      <c r="G12" s="9">
        <v>0</v>
      </c>
      <c r="H12" s="1"/>
      <c r="I12" s="9">
        <f t="shared" si="1"/>
        <v>0</v>
      </c>
      <c r="J12" s="1"/>
      <c r="K12" s="1"/>
      <c r="L12" s="9">
        <v>60000</v>
      </c>
      <c r="M12" s="1"/>
      <c r="N12" s="1"/>
      <c r="O12" s="9">
        <f t="shared" si="0"/>
        <v>-60000</v>
      </c>
      <c r="Q12" s="20">
        <v>45000</v>
      </c>
      <c r="R12" s="1"/>
    </row>
    <row r="13" spans="1:19" x14ac:dyDescent="0.3">
      <c r="A13" s="1"/>
      <c r="B13" s="1"/>
      <c r="C13" s="1" t="s">
        <v>12</v>
      </c>
      <c r="D13" s="1"/>
      <c r="E13" s="8">
        <f>ROUND(SUM(E9:E12),5)</f>
        <v>58500</v>
      </c>
      <c r="F13" s="1"/>
      <c r="G13" s="8">
        <f>ROUND(SUM(G9:G12),5)</f>
        <v>10000</v>
      </c>
      <c r="H13" s="1"/>
      <c r="I13" s="8">
        <f>ROUND(SUM(I9:I12),5)</f>
        <v>68500</v>
      </c>
      <c r="J13" s="1"/>
      <c r="K13" s="1"/>
      <c r="L13" s="8">
        <f>ROUND(SUM(L9:L12),5)</f>
        <v>60000</v>
      </c>
      <c r="M13" s="1"/>
      <c r="N13" s="1"/>
      <c r="O13" s="8">
        <f>I13-L13</f>
        <v>8500</v>
      </c>
      <c r="Q13" s="19">
        <f>ROUND(SUM(Q9:Q12),5)</f>
        <v>45000</v>
      </c>
      <c r="R13" s="1"/>
    </row>
    <row r="14" spans="1:19" x14ac:dyDescent="0.3">
      <c r="A14" s="1"/>
      <c r="B14" s="1"/>
      <c r="C14" s="1" t="s">
        <v>13</v>
      </c>
      <c r="D14" s="1"/>
      <c r="E14" s="8"/>
      <c r="F14" s="1"/>
      <c r="G14" s="8"/>
      <c r="H14" s="1"/>
      <c r="I14" s="8"/>
      <c r="J14" s="1"/>
      <c r="K14" s="1"/>
      <c r="L14" s="8"/>
      <c r="M14" s="1"/>
      <c r="N14" s="1"/>
      <c r="O14" s="8"/>
      <c r="Q14" s="19"/>
      <c r="R14" s="1"/>
    </row>
    <row r="15" spans="1:19" x14ac:dyDescent="0.3">
      <c r="A15" s="1"/>
      <c r="B15" s="1"/>
      <c r="C15" s="1"/>
      <c r="D15" s="1" t="s">
        <v>14</v>
      </c>
      <c r="E15" s="8">
        <v>5000</v>
      </c>
      <c r="F15" s="1"/>
      <c r="G15" s="8">
        <v>0</v>
      </c>
      <c r="H15" s="1"/>
      <c r="I15" s="8">
        <f t="shared" ref="I15:I16" si="2">E15+G15</f>
        <v>5000</v>
      </c>
      <c r="J15" s="1"/>
      <c r="K15" s="1"/>
      <c r="L15" s="8"/>
      <c r="M15" s="1"/>
      <c r="N15" s="1"/>
      <c r="O15" s="8">
        <f t="shared" ref="O15:Q17" si="3">I15-L15</f>
        <v>5000</v>
      </c>
      <c r="Q15" s="19">
        <f t="shared" si="3"/>
        <v>0</v>
      </c>
      <c r="R15" s="1"/>
      <c r="S15" s="4" t="s">
        <v>108</v>
      </c>
    </row>
    <row r="16" spans="1:19" ht="14.4" thickBot="1" x14ac:dyDescent="0.35">
      <c r="A16" s="1"/>
      <c r="B16" s="1"/>
      <c r="C16" s="1"/>
      <c r="D16" s="1" t="s">
        <v>15</v>
      </c>
      <c r="E16" s="9">
        <v>3000</v>
      </c>
      <c r="F16" s="1"/>
      <c r="G16" s="9">
        <v>0</v>
      </c>
      <c r="H16" s="1"/>
      <c r="I16" s="9">
        <f t="shared" si="2"/>
        <v>3000</v>
      </c>
      <c r="J16" s="1"/>
      <c r="K16" s="1"/>
      <c r="L16" s="8"/>
      <c r="M16" s="1"/>
      <c r="N16" s="1"/>
      <c r="O16" s="9">
        <f t="shared" si="3"/>
        <v>3000</v>
      </c>
      <c r="Q16" s="20">
        <v>0</v>
      </c>
      <c r="R16" s="1"/>
      <c r="S16" s="4" t="s">
        <v>109</v>
      </c>
    </row>
    <row r="17" spans="1:19" x14ac:dyDescent="0.3">
      <c r="A17" s="1"/>
      <c r="B17" s="1"/>
      <c r="C17" s="1" t="s">
        <v>16</v>
      </c>
      <c r="D17" s="1"/>
      <c r="E17" s="8">
        <f>ROUND(SUM(E14:E16),5)</f>
        <v>8000</v>
      </c>
      <c r="F17" s="1"/>
      <c r="G17" s="8">
        <f>ROUND(SUM(G14:G16),5)</f>
        <v>0</v>
      </c>
      <c r="H17" s="1"/>
      <c r="I17" s="8">
        <f>ROUND(SUM(I14:I16),5)</f>
        <v>8000</v>
      </c>
      <c r="J17" s="1"/>
      <c r="K17" s="1"/>
      <c r="L17" s="8"/>
      <c r="M17" s="1"/>
      <c r="N17" s="1"/>
      <c r="O17" s="8">
        <f t="shared" si="3"/>
        <v>8000</v>
      </c>
      <c r="Q17" s="19">
        <f>ROUND(SUM(Q14:Q16),5)</f>
        <v>0</v>
      </c>
      <c r="R17" s="1"/>
    </row>
    <row r="18" spans="1:19" x14ac:dyDescent="0.3">
      <c r="A18" s="1"/>
      <c r="B18" s="1"/>
      <c r="C18" s="1" t="s">
        <v>17</v>
      </c>
      <c r="D18" s="1"/>
      <c r="E18" s="8"/>
      <c r="F18" s="1"/>
      <c r="G18" s="8"/>
      <c r="H18" s="1"/>
      <c r="I18" s="8"/>
      <c r="J18" s="1"/>
      <c r="K18" s="1"/>
      <c r="L18" s="8"/>
      <c r="M18" s="1"/>
      <c r="N18" s="1"/>
      <c r="O18" s="8"/>
      <c r="Q18" s="19"/>
      <c r="R18" s="1"/>
    </row>
    <row r="19" spans="1:19" x14ac:dyDescent="0.3">
      <c r="A19" s="1"/>
      <c r="B19" s="1"/>
      <c r="C19" s="1"/>
      <c r="D19" s="1" t="s">
        <v>18</v>
      </c>
      <c r="E19" s="8">
        <v>8935</v>
      </c>
      <c r="F19" s="1"/>
      <c r="G19" s="8">
        <v>1000</v>
      </c>
      <c r="H19" s="1"/>
      <c r="I19" s="8">
        <f t="shared" ref="I19:I20" si="4">E19+G19</f>
        <v>9935</v>
      </c>
      <c r="J19" s="1"/>
      <c r="K19" s="1"/>
      <c r="L19" s="8">
        <v>12000</v>
      </c>
      <c r="M19" s="1"/>
      <c r="N19" s="1"/>
      <c r="O19" s="8">
        <f>I19-L19</f>
        <v>-2065</v>
      </c>
      <c r="Q19" s="19">
        <v>3000</v>
      </c>
      <c r="R19" s="1"/>
    </row>
    <row r="20" spans="1:19" ht="14.4" thickBot="1" x14ac:dyDescent="0.35">
      <c r="A20" s="1"/>
      <c r="B20" s="1"/>
      <c r="C20" s="1"/>
      <c r="D20" s="1" t="s">
        <v>19</v>
      </c>
      <c r="E20" s="9">
        <v>0</v>
      </c>
      <c r="F20" s="1"/>
      <c r="G20" s="9">
        <v>0</v>
      </c>
      <c r="H20" s="1"/>
      <c r="I20" s="9">
        <f t="shared" si="4"/>
        <v>0</v>
      </c>
      <c r="J20" s="1"/>
      <c r="K20" s="1"/>
      <c r="L20" s="9">
        <v>5000</v>
      </c>
      <c r="M20" s="1"/>
      <c r="N20" s="1"/>
      <c r="O20" s="9">
        <f t="shared" ref="O20:O23" si="5">I20-L20</f>
        <v>-5000</v>
      </c>
      <c r="Q20" s="20">
        <v>1000</v>
      </c>
      <c r="R20" s="1"/>
    </row>
    <row r="21" spans="1:19" x14ac:dyDescent="0.3">
      <c r="A21" s="1"/>
      <c r="B21" s="1"/>
      <c r="C21" s="1" t="s">
        <v>20</v>
      </c>
      <c r="D21" s="1"/>
      <c r="E21" s="8">
        <f>ROUND(SUM(E18:E20),5)</f>
        <v>8935</v>
      </c>
      <c r="F21" s="1"/>
      <c r="G21" s="8">
        <f>ROUND(SUM(G18:G20),5)</f>
        <v>1000</v>
      </c>
      <c r="H21" s="1"/>
      <c r="I21" s="8">
        <f>ROUND(SUM(I18:I20),5)</f>
        <v>9935</v>
      </c>
      <c r="J21" s="1"/>
      <c r="K21" s="1"/>
      <c r="L21" s="8">
        <f>ROUND(SUM(L18:L20),5)</f>
        <v>17000</v>
      </c>
      <c r="M21" s="1"/>
      <c r="N21" s="1"/>
      <c r="O21" s="8">
        <f t="shared" si="5"/>
        <v>-7065</v>
      </c>
      <c r="Q21" s="19">
        <f>ROUND(SUM(Q18:Q20),5)</f>
        <v>4000</v>
      </c>
      <c r="R21" s="1"/>
    </row>
    <row r="22" spans="1:19" ht="14.4" thickBot="1" x14ac:dyDescent="0.35">
      <c r="A22" s="1"/>
      <c r="B22" s="1"/>
      <c r="C22" s="1" t="s">
        <v>21</v>
      </c>
      <c r="D22" s="1"/>
      <c r="E22" s="9">
        <v>24033</v>
      </c>
      <c r="F22" s="1"/>
      <c r="G22" s="9">
        <v>2166.67</v>
      </c>
      <c r="H22" s="1"/>
      <c r="I22" s="9">
        <f>E22+G22</f>
        <v>26199.67</v>
      </c>
      <c r="J22" s="1"/>
      <c r="K22" s="1"/>
      <c r="L22" s="9">
        <v>30000</v>
      </c>
      <c r="M22" s="1"/>
      <c r="N22" s="1"/>
      <c r="O22" s="9">
        <f t="shared" si="5"/>
        <v>-3800.3300000000017</v>
      </c>
      <c r="Q22" s="20">
        <v>13000</v>
      </c>
      <c r="R22" s="1"/>
      <c r="S22" s="4" t="s">
        <v>110</v>
      </c>
    </row>
    <row r="23" spans="1:19" x14ac:dyDescent="0.3">
      <c r="A23" s="1"/>
      <c r="B23" s="1" t="s">
        <v>22</v>
      </c>
      <c r="C23" s="1"/>
      <c r="D23" s="1"/>
      <c r="E23" s="8">
        <f>ROUND(E4+E8+E13+E17+SUM(E21:E22),5)</f>
        <v>140564</v>
      </c>
      <c r="F23" s="1"/>
      <c r="G23" s="8">
        <f>ROUND(G4+G8+G13+G17+SUM(G21:G22),5)</f>
        <v>13166.67</v>
      </c>
      <c r="H23" s="1"/>
      <c r="I23" s="8">
        <f>ROUND(I4+I8+I13+I17+SUM(I21:I22),5)</f>
        <v>153730.67000000001</v>
      </c>
      <c r="J23" s="1"/>
      <c r="K23" s="1"/>
      <c r="L23" s="8">
        <f>ROUND(L4+L8+L13+L17+SUM(L21:L22),5)</f>
        <v>167000</v>
      </c>
      <c r="M23" s="1"/>
      <c r="N23" s="1"/>
      <c r="O23" s="8">
        <f t="shared" si="5"/>
        <v>-13269.329999999987</v>
      </c>
      <c r="Q23" s="19">
        <f>ROUND(Q4+Q8+Q13+Q17+SUM(Q21:Q22),5)</f>
        <v>62000</v>
      </c>
      <c r="R23" s="1"/>
    </row>
    <row r="24" spans="1:19" x14ac:dyDescent="0.3">
      <c r="A24" s="1"/>
      <c r="B24" s="1" t="s">
        <v>23</v>
      </c>
      <c r="C24" s="1"/>
      <c r="D24" s="1"/>
      <c r="E24" s="8"/>
      <c r="F24" s="1"/>
      <c r="G24" s="8"/>
      <c r="H24" s="1"/>
      <c r="I24" s="8"/>
      <c r="J24" s="1"/>
      <c r="K24" s="1"/>
      <c r="L24" s="8"/>
      <c r="M24" s="1"/>
      <c r="N24" s="1"/>
      <c r="O24" s="8"/>
      <c r="Q24" s="19"/>
      <c r="R24" s="1"/>
    </row>
    <row r="25" spans="1:19" x14ac:dyDescent="0.3">
      <c r="A25" s="1"/>
      <c r="B25" s="1"/>
      <c r="C25" s="1" t="s">
        <v>24</v>
      </c>
      <c r="D25" s="1"/>
      <c r="E25" s="8">
        <v>698</v>
      </c>
      <c r="F25" s="1"/>
      <c r="G25" s="8">
        <v>250</v>
      </c>
      <c r="H25" s="1"/>
      <c r="I25" s="8">
        <f t="shared" ref="I25:I28" si="6">E25+G25</f>
        <v>948</v>
      </c>
      <c r="J25" s="1"/>
      <c r="K25" s="1"/>
      <c r="L25" s="8">
        <v>900</v>
      </c>
      <c r="M25" s="1"/>
      <c r="N25" s="1"/>
      <c r="O25" s="8">
        <f t="shared" ref="O25:O29" si="7">I25-L25</f>
        <v>48</v>
      </c>
      <c r="Q25" s="19">
        <v>400</v>
      </c>
      <c r="R25" s="1"/>
    </row>
    <row r="26" spans="1:19" x14ac:dyDescent="0.3">
      <c r="A26" s="1"/>
      <c r="B26" s="1"/>
      <c r="C26" s="1" t="s">
        <v>25</v>
      </c>
      <c r="D26" s="1"/>
      <c r="E26" s="8">
        <v>6</v>
      </c>
      <c r="F26" s="1"/>
      <c r="G26" s="8">
        <v>1</v>
      </c>
      <c r="H26" s="1"/>
      <c r="I26" s="8">
        <f t="shared" si="6"/>
        <v>7</v>
      </c>
      <c r="J26" s="1"/>
      <c r="K26" s="1"/>
      <c r="L26" s="8">
        <v>25</v>
      </c>
      <c r="M26" s="1"/>
      <c r="N26" s="1"/>
      <c r="O26" s="8">
        <f t="shared" si="7"/>
        <v>-18</v>
      </c>
      <c r="Q26" s="19">
        <v>12</v>
      </c>
      <c r="R26" s="1"/>
    </row>
    <row r="27" spans="1:19" x14ac:dyDescent="0.3">
      <c r="A27" s="1"/>
      <c r="B27" s="1"/>
      <c r="C27" s="1" t="s">
        <v>26</v>
      </c>
      <c r="D27" s="1"/>
      <c r="E27" s="8">
        <v>3203</v>
      </c>
      <c r="F27" s="1"/>
      <c r="G27" s="8">
        <v>0</v>
      </c>
      <c r="H27" s="1"/>
      <c r="I27" s="8">
        <f t="shared" si="6"/>
        <v>3203</v>
      </c>
      <c r="J27" s="1"/>
      <c r="K27" s="1"/>
      <c r="L27" s="8">
        <v>3196</v>
      </c>
      <c r="M27" s="1"/>
      <c r="N27" s="1"/>
      <c r="O27" s="8">
        <f t="shared" si="7"/>
        <v>7</v>
      </c>
      <c r="Q27" s="19">
        <v>0</v>
      </c>
      <c r="R27" s="1"/>
    </row>
    <row r="28" spans="1:19" ht="14.4" thickBot="1" x14ac:dyDescent="0.35">
      <c r="A28" s="1"/>
      <c r="B28" s="1"/>
      <c r="C28" s="1" t="s">
        <v>27</v>
      </c>
      <c r="D28" s="1"/>
      <c r="E28" s="9">
        <v>3264</v>
      </c>
      <c r="F28" s="1"/>
      <c r="G28" s="9">
        <v>500</v>
      </c>
      <c r="H28" s="1"/>
      <c r="I28" s="9">
        <f t="shared" si="6"/>
        <v>3764</v>
      </c>
      <c r="J28" s="1"/>
      <c r="K28" s="1"/>
      <c r="L28" s="9">
        <v>30000</v>
      </c>
      <c r="M28" s="1"/>
      <c r="N28" s="1"/>
      <c r="O28" s="9">
        <f t="shared" si="7"/>
        <v>-26236</v>
      </c>
      <c r="Q28" s="20">
        <v>5000</v>
      </c>
      <c r="R28" s="1"/>
    </row>
    <row r="29" spans="1:19" x14ac:dyDescent="0.3">
      <c r="A29" s="1"/>
      <c r="B29" s="1" t="s">
        <v>28</v>
      </c>
      <c r="C29" s="1"/>
      <c r="D29" s="1"/>
      <c r="E29" s="8">
        <f>ROUND(SUM(E24:E28),5)</f>
        <v>7171</v>
      </c>
      <c r="F29" s="1"/>
      <c r="G29" s="8">
        <f>ROUND(SUM(G24:G28),5)</f>
        <v>751</v>
      </c>
      <c r="H29" s="1"/>
      <c r="I29" s="8">
        <f>ROUND(SUM(I24:I28),5)</f>
        <v>7922</v>
      </c>
      <c r="J29" s="1"/>
      <c r="K29" s="1"/>
      <c r="L29" s="8">
        <f>ROUND(SUM(L24:L28),5)</f>
        <v>34121</v>
      </c>
      <c r="M29" s="1"/>
      <c r="N29" s="1"/>
      <c r="O29" s="8">
        <f t="shared" si="7"/>
        <v>-26199</v>
      </c>
      <c r="Q29" s="19">
        <f>ROUND(SUM(Q24:Q28),5)</f>
        <v>5412</v>
      </c>
      <c r="R29" s="1"/>
    </row>
    <row r="30" spans="1:19" ht="14.4" thickBot="1" x14ac:dyDescent="0.35">
      <c r="A30" s="1"/>
      <c r="B30" s="1" t="s">
        <v>29</v>
      </c>
      <c r="C30" s="1"/>
      <c r="D30" s="1"/>
      <c r="E30" s="9">
        <v>700</v>
      </c>
      <c r="F30" s="1"/>
      <c r="G30" s="9">
        <v>0</v>
      </c>
      <c r="H30" s="1"/>
      <c r="I30" s="9">
        <f>E30+G30</f>
        <v>700</v>
      </c>
      <c r="J30" s="1"/>
      <c r="K30" s="1"/>
      <c r="L30" s="9"/>
      <c r="M30" s="1"/>
      <c r="N30" s="1"/>
      <c r="O30" s="9"/>
      <c r="Q30" s="20">
        <v>0</v>
      </c>
      <c r="R30" s="1"/>
    </row>
    <row r="31" spans="1:19" x14ac:dyDescent="0.3">
      <c r="A31" s="1" t="s">
        <v>30</v>
      </c>
      <c r="B31" s="1"/>
      <c r="C31" s="1"/>
      <c r="D31" s="1"/>
      <c r="E31" s="8">
        <f>ROUND(E3+E23+SUM(E29:E30),5)</f>
        <v>148435</v>
      </c>
      <c r="F31" s="1"/>
      <c r="G31" s="8">
        <f>ROUND(G3+G23+SUM(G29:G30),5)</f>
        <v>13917.67</v>
      </c>
      <c r="H31" s="1"/>
      <c r="I31" s="8">
        <f>ROUND(I3+I23+SUM(I29:I30),5)</f>
        <v>162352.67000000001</v>
      </c>
      <c r="J31" s="1"/>
      <c r="K31" s="1"/>
      <c r="L31" s="8">
        <f>ROUND(L3+L23+SUM(L29:L30),5)</f>
        <v>201121</v>
      </c>
      <c r="M31" s="1"/>
      <c r="N31" s="1"/>
      <c r="O31" s="8">
        <f>I31-L31</f>
        <v>-38768.329999999987</v>
      </c>
      <c r="Q31" s="19">
        <f>SUM(Q8,Q13,Q17,Q21,Q22,Q29)</f>
        <v>67412</v>
      </c>
      <c r="R31" s="1"/>
    </row>
    <row r="32" spans="1:19" x14ac:dyDescent="0.3">
      <c r="A32" s="1"/>
      <c r="B32" s="1"/>
      <c r="C32" s="1"/>
      <c r="D32" s="1"/>
      <c r="E32" s="8"/>
      <c r="F32" s="1"/>
      <c r="G32" s="8"/>
      <c r="H32" s="1"/>
      <c r="I32" s="8"/>
      <c r="J32" s="1"/>
      <c r="K32" s="1"/>
      <c r="L32" s="8"/>
      <c r="M32" s="1"/>
      <c r="N32" s="1"/>
      <c r="O32" s="8"/>
      <c r="Q32" s="19"/>
      <c r="R32" s="1"/>
    </row>
    <row r="33" spans="1:18" x14ac:dyDescent="0.3">
      <c r="A33" s="1"/>
      <c r="B33" s="1"/>
      <c r="C33" s="1"/>
      <c r="D33" s="1"/>
      <c r="E33" s="8"/>
      <c r="F33" s="1"/>
      <c r="G33" s="8"/>
      <c r="H33" s="1"/>
      <c r="I33" s="8"/>
      <c r="J33" s="1"/>
      <c r="K33" s="1"/>
      <c r="L33" s="8"/>
      <c r="M33" s="1"/>
      <c r="N33" s="1"/>
      <c r="O33" s="8"/>
      <c r="Q33" s="19"/>
      <c r="R33" s="1"/>
    </row>
    <row r="34" spans="1:18" x14ac:dyDescent="0.3">
      <c r="A34" s="1"/>
      <c r="B34" s="1"/>
      <c r="C34" s="1"/>
      <c r="D34" s="1"/>
      <c r="E34" s="8"/>
      <c r="F34" s="1"/>
      <c r="G34" s="8"/>
      <c r="H34" s="1"/>
      <c r="I34" s="8"/>
      <c r="J34" s="1"/>
      <c r="K34" s="1"/>
      <c r="L34" s="8"/>
      <c r="M34" s="1"/>
      <c r="N34" s="1"/>
      <c r="O34" s="8"/>
      <c r="Q34" s="19"/>
      <c r="R34" s="1"/>
    </row>
    <row r="35" spans="1:18" x14ac:dyDescent="0.3">
      <c r="A35" s="1"/>
      <c r="B35" s="1"/>
      <c r="C35" s="1"/>
      <c r="D35" s="1"/>
      <c r="E35" s="8"/>
      <c r="F35" s="1"/>
      <c r="G35" s="8"/>
      <c r="H35" s="1"/>
      <c r="I35" s="8"/>
      <c r="J35" s="1"/>
      <c r="K35" s="1"/>
      <c r="L35" s="8"/>
      <c r="M35" s="1"/>
      <c r="N35" s="1"/>
      <c r="O35" s="8"/>
      <c r="Q35" s="19"/>
      <c r="R35" s="1"/>
    </row>
    <row r="36" spans="1:18" x14ac:dyDescent="0.3">
      <c r="A36" s="1"/>
      <c r="B36" s="1"/>
      <c r="C36" s="1"/>
      <c r="D36" s="1"/>
      <c r="E36" s="8"/>
      <c r="F36" s="1"/>
      <c r="G36" s="8"/>
      <c r="H36" s="1"/>
      <c r="I36" s="8"/>
      <c r="J36" s="1"/>
      <c r="K36" s="1"/>
      <c r="L36" s="8"/>
      <c r="M36" s="1"/>
      <c r="N36" s="1"/>
      <c r="O36" s="8"/>
      <c r="Q36" s="19"/>
      <c r="R36" s="1"/>
    </row>
    <row r="37" spans="1:18" x14ac:dyDescent="0.3">
      <c r="A37" s="1"/>
      <c r="B37" s="1"/>
      <c r="C37" s="1"/>
      <c r="D37" s="1"/>
      <c r="E37" s="8"/>
      <c r="F37" s="1"/>
      <c r="G37" s="8"/>
      <c r="H37" s="1"/>
      <c r="I37" s="8"/>
      <c r="J37" s="1"/>
      <c r="K37" s="1"/>
      <c r="L37" s="8"/>
      <c r="M37" s="1"/>
      <c r="N37" s="1"/>
      <c r="O37" s="8"/>
      <c r="Q37" s="19"/>
      <c r="R37" s="1"/>
    </row>
    <row r="38" spans="1:18" x14ac:dyDescent="0.3">
      <c r="A38" s="1"/>
      <c r="B38" s="1"/>
      <c r="C38" s="1"/>
      <c r="D38" s="1"/>
      <c r="E38" s="8"/>
      <c r="F38" s="1"/>
      <c r="G38" s="8"/>
      <c r="H38" s="1"/>
      <c r="I38" s="8"/>
      <c r="J38" s="1"/>
      <c r="K38" s="1"/>
      <c r="L38" s="8"/>
      <c r="M38" s="1"/>
      <c r="N38" s="1"/>
      <c r="O38" s="8"/>
      <c r="Q38" s="19"/>
      <c r="R38" s="1"/>
    </row>
    <row r="39" spans="1:18" x14ac:dyDescent="0.3">
      <c r="A39" s="1"/>
      <c r="B39" s="1"/>
      <c r="C39" s="1"/>
      <c r="D39" s="1"/>
      <c r="E39" s="8"/>
      <c r="F39" s="1"/>
      <c r="G39" s="8"/>
      <c r="H39" s="1"/>
      <c r="I39" s="8"/>
      <c r="J39" s="1"/>
      <c r="K39" s="1"/>
      <c r="L39" s="8"/>
      <c r="M39" s="1"/>
      <c r="N39" s="1"/>
      <c r="O39" s="8"/>
      <c r="Q39" s="19"/>
      <c r="R39" s="1"/>
    </row>
    <row r="40" spans="1:18" x14ac:dyDescent="0.3">
      <c r="A40" s="1"/>
      <c r="B40" s="1"/>
      <c r="C40" s="1"/>
      <c r="D40" s="1"/>
      <c r="E40" s="8"/>
      <c r="F40" s="1"/>
      <c r="G40" s="8"/>
      <c r="H40" s="1"/>
      <c r="I40" s="8"/>
      <c r="J40" s="1"/>
      <c r="K40" s="1"/>
      <c r="L40" s="8"/>
      <c r="M40" s="1"/>
      <c r="N40" s="1"/>
      <c r="O40" s="8"/>
      <c r="Q40" s="19"/>
      <c r="R40" s="1"/>
    </row>
    <row r="41" spans="1:18" x14ac:dyDescent="0.3">
      <c r="A41" s="1"/>
      <c r="B41" s="1"/>
      <c r="C41" s="1"/>
      <c r="D41" s="1"/>
      <c r="E41" s="8"/>
      <c r="F41" s="1"/>
      <c r="G41" s="8"/>
      <c r="H41" s="1"/>
      <c r="I41" s="8"/>
      <c r="J41" s="1"/>
      <c r="K41" s="1"/>
      <c r="L41" s="8"/>
      <c r="M41" s="1"/>
      <c r="N41" s="1"/>
      <c r="O41" s="8"/>
      <c r="Q41" s="19"/>
      <c r="R41" s="1"/>
    </row>
    <row r="42" spans="1:18" x14ac:dyDescent="0.3">
      <c r="A42" s="1"/>
      <c r="B42" s="1"/>
      <c r="C42" s="1"/>
      <c r="D42" s="1"/>
      <c r="E42" s="8"/>
      <c r="F42" s="1"/>
      <c r="G42" s="8"/>
      <c r="H42" s="1"/>
      <c r="I42" s="8"/>
      <c r="J42" s="1"/>
      <c r="K42" s="1"/>
      <c r="L42" s="8"/>
      <c r="M42" s="1"/>
      <c r="N42" s="1"/>
      <c r="O42" s="8"/>
      <c r="Q42" s="19"/>
      <c r="R42" s="1"/>
    </row>
    <row r="43" spans="1:18" x14ac:dyDescent="0.3">
      <c r="A43" s="1"/>
      <c r="B43" s="1"/>
      <c r="C43" s="1"/>
      <c r="D43" s="1"/>
      <c r="E43" s="8"/>
      <c r="F43" s="1"/>
      <c r="G43" s="8"/>
      <c r="H43" s="1"/>
      <c r="I43" s="8"/>
      <c r="J43" s="1"/>
      <c r="K43" s="1"/>
      <c r="L43" s="8"/>
      <c r="M43" s="1"/>
      <c r="N43" s="1"/>
      <c r="O43" s="8"/>
      <c r="Q43" s="19"/>
      <c r="R43" s="1"/>
    </row>
    <row r="44" spans="1:18" x14ac:dyDescent="0.3">
      <c r="A44" s="1"/>
      <c r="B44" s="1"/>
      <c r="C44" s="1"/>
      <c r="D44" s="1"/>
      <c r="E44" s="8"/>
      <c r="F44" s="1"/>
      <c r="G44" s="8"/>
      <c r="H44" s="1"/>
      <c r="I44" s="8"/>
      <c r="J44" s="1"/>
      <c r="K44" s="1"/>
      <c r="L44" s="8"/>
      <c r="M44" s="1"/>
      <c r="N44" s="1"/>
      <c r="O44" s="8"/>
      <c r="Q44" s="19"/>
      <c r="R44" s="1"/>
    </row>
    <row r="45" spans="1:18" x14ac:dyDescent="0.3">
      <c r="A45" s="1" t="s">
        <v>31</v>
      </c>
      <c r="B45" s="1"/>
      <c r="C45" s="1"/>
      <c r="D45" s="1"/>
      <c r="E45" s="8"/>
      <c r="F45" s="1"/>
      <c r="G45" s="8"/>
      <c r="H45" s="1"/>
      <c r="I45" s="8"/>
      <c r="J45" s="1"/>
      <c r="K45" s="1"/>
      <c r="L45" s="8"/>
      <c r="M45" s="1"/>
      <c r="N45" s="1"/>
      <c r="O45" s="8"/>
      <c r="Q45" s="19"/>
      <c r="R45" s="1"/>
    </row>
    <row r="46" spans="1:18" x14ac:dyDescent="0.3">
      <c r="A46" s="1"/>
      <c r="B46" s="1" t="s">
        <v>32</v>
      </c>
      <c r="C46" s="1"/>
      <c r="D46" s="1"/>
      <c r="E46" s="8"/>
      <c r="F46" s="1"/>
      <c r="G46" s="8"/>
      <c r="H46" s="1"/>
      <c r="I46" s="8"/>
      <c r="J46" s="1"/>
      <c r="K46" s="1"/>
      <c r="L46" s="8"/>
      <c r="M46" s="1"/>
      <c r="N46" s="1"/>
      <c r="O46" s="8"/>
      <c r="Q46" s="19"/>
      <c r="R46" s="1"/>
    </row>
    <row r="47" spans="1:18" x14ac:dyDescent="0.3">
      <c r="A47" s="1"/>
      <c r="B47" s="1"/>
      <c r="C47" s="1" t="s">
        <v>33</v>
      </c>
      <c r="D47" s="1"/>
      <c r="E47" s="8"/>
      <c r="F47" s="1"/>
      <c r="G47" s="8"/>
      <c r="H47" s="1"/>
      <c r="I47" s="8"/>
      <c r="J47" s="1"/>
      <c r="K47" s="1"/>
      <c r="L47" s="8"/>
      <c r="M47" s="1"/>
      <c r="N47" s="1"/>
      <c r="O47" s="8"/>
      <c r="Q47" s="19"/>
      <c r="R47" s="1"/>
    </row>
    <row r="48" spans="1:18" x14ac:dyDescent="0.3">
      <c r="A48" s="1"/>
      <c r="B48" s="1"/>
      <c r="C48" s="1"/>
      <c r="D48" s="1" t="s">
        <v>34</v>
      </c>
      <c r="E48" s="8">
        <v>97075</v>
      </c>
      <c r="F48" s="1"/>
      <c r="G48" s="8">
        <v>16300</v>
      </c>
      <c r="H48" s="1"/>
      <c r="I48" s="8">
        <f t="shared" ref="I48:I49" si="8">E48+G48</f>
        <v>113375</v>
      </c>
      <c r="J48" s="1"/>
      <c r="K48" s="1"/>
      <c r="L48" s="8">
        <v>127236</v>
      </c>
      <c r="M48" s="1"/>
      <c r="N48" s="1"/>
      <c r="O48" s="8">
        <f t="shared" ref="O48:O50" si="9">I48-L48</f>
        <v>-13861</v>
      </c>
      <c r="Q48" s="19">
        <v>43800</v>
      </c>
      <c r="R48" s="1"/>
    </row>
    <row r="49" spans="1:18" ht="14.4" thickBot="1" x14ac:dyDescent="0.35">
      <c r="A49" s="1"/>
      <c r="B49" s="1"/>
      <c r="C49" s="1"/>
      <c r="D49" s="1" t="s">
        <v>35</v>
      </c>
      <c r="E49" s="9">
        <v>1108</v>
      </c>
      <c r="F49" s="1"/>
      <c r="G49" s="9">
        <v>0</v>
      </c>
      <c r="H49" s="1"/>
      <c r="I49" s="9">
        <f t="shared" si="8"/>
        <v>1108</v>
      </c>
      <c r="J49" s="1"/>
      <c r="K49" s="1"/>
      <c r="L49" s="9">
        <v>7200</v>
      </c>
      <c r="M49" s="1"/>
      <c r="N49" s="1"/>
      <c r="O49" s="9">
        <f t="shared" si="9"/>
        <v>-6092</v>
      </c>
      <c r="Q49" s="20">
        <v>0</v>
      </c>
      <c r="R49" s="1"/>
    </row>
    <row r="50" spans="1:18" x14ac:dyDescent="0.3">
      <c r="A50" s="1"/>
      <c r="B50" s="1"/>
      <c r="C50" s="1" t="s">
        <v>36</v>
      </c>
      <c r="D50" s="1"/>
      <c r="E50" s="8">
        <f>ROUND(SUM(E47:E49),5)</f>
        <v>98183</v>
      </c>
      <c r="F50" s="1"/>
      <c r="G50" s="8">
        <f>ROUND(SUM(G47:G49),5)</f>
        <v>16300</v>
      </c>
      <c r="H50" s="1"/>
      <c r="I50" s="8">
        <f>ROUND(SUM(I47:I49),5)</f>
        <v>114483</v>
      </c>
      <c r="J50" s="1"/>
      <c r="K50" s="1"/>
      <c r="L50" s="8">
        <f>ROUND(SUM(L47:L49),5)</f>
        <v>134436</v>
      </c>
      <c r="M50" s="1"/>
      <c r="N50" s="1"/>
      <c r="O50" s="8">
        <f t="shared" si="9"/>
        <v>-19953</v>
      </c>
      <c r="Q50" s="19">
        <f>ROUND(SUM(Q47:Q49),5)</f>
        <v>43800</v>
      </c>
      <c r="R50" s="1"/>
    </row>
    <row r="51" spans="1:18" x14ac:dyDescent="0.3">
      <c r="A51" s="1"/>
      <c r="B51" s="1"/>
      <c r="C51" s="1" t="s">
        <v>37</v>
      </c>
      <c r="D51" s="1"/>
      <c r="E51" s="8"/>
      <c r="F51" s="1"/>
      <c r="G51" s="8"/>
      <c r="H51" s="1"/>
      <c r="I51" s="8"/>
      <c r="J51" s="1"/>
      <c r="K51" s="1"/>
      <c r="L51" s="8"/>
      <c r="M51" s="1"/>
      <c r="N51" s="1"/>
      <c r="O51" s="8"/>
      <c r="Q51" s="19"/>
      <c r="R51" s="1"/>
    </row>
    <row r="52" spans="1:18" x14ac:dyDescent="0.3">
      <c r="A52" s="1"/>
      <c r="B52" s="1"/>
      <c r="C52" s="1"/>
      <c r="D52" s="1" t="s">
        <v>38</v>
      </c>
      <c r="E52" s="8">
        <v>284</v>
      </c>
      <c r="F52" s="1"/>
      <c r="G52" s="8">
        <f>284/11</f>
        <v>25.818181818181817</v>
      </c>
      <c r="H52" s="1"/>
      <c r="I52" s="8">
        <f t="shared" ref="I52:I54" si="10">E52+G52</f>
        <v>309.81818181818181</v>
      </c>
      <c r="J52" s="1"/>
      <c r="K52" s="1"/>
      <c r="L52" s="8">
        <v>300</v>
      </c>
      <c r="M52" s="1"/>
      <c r="N52" s="1"/>
      <c r="O52" s="8">
        <f t="shared" ref="O52:O58" si="11">I52-L52</f>
        <v>9.818181818181813</v>
      </c>
      <c r="Q52" s="19">
        <v>109</v>
      </c>
      <c r="R52" s="1"/>
    </row>
    <row r="53" spans="1:18" x14ac:dyDescent="0.3">
      <c r="A53" s="1"/>
      <c r="B53" s="1"/>
      <c r="C53" s="1"/>
      <c r="D53" s="1" t="s">
        <v>39</v>
      </c>
      <c r="E53" s="8">
        <v>7426</v>
      </c>
      <c r="F53" s="1"/>
      <c r="G53" s="8">
        <f>16300*0.0765</f>
        <v>1246.95</v>
      </c>
      <c r="H53" s="1"/>
      <c r="I53" s="8">
        <f t="shared" si="10"/>
        <v>8672.9500000000007</v>
      </c>
      <c r="J53" s="1"/>
      <c r="K53" s="1"/>
      <c r="L53" s="8">
        <v>7130</v>
      </c>
      <c r="M53" s="1"/>
      <c r="N53" s="1"/>
      <c r="O53" s="8">
        <f t="shared" si="11"/>
        <v>1542.9500000000007</v>
      </c>
      <c r="Q53" s="19">
        <v>3351</v>
      </c>
      <c r="R53" s="1"/>
    </row>
    <row r="54" spans="1:18" ht="14.4" thickBot="1" x14ac:dyDescent="0.35">
      <c r="A54" s="1"/>
      <c r="B54" s="1"/>
      <c r="C54" s="1"/>
      <c r="D54" s="1" t="s">
        <v>40</v>
      </c>
      <c r="E54" s="9">
        <v>1375</v>
      </c>
      <c r="F54" s="1"/>
      <c r="G54" s="9">
        <f>1375/11</f>
        <v>125</v>
      </c>
      <c r="H54" s="1"/>
      <c r="I54" s="9">
        <f t="shared" si="10"/>
        <v>1500</v>
      </c>
      <c r="J54" s="1"/>
      <c r="K54" s="1"/>
      <c r="L54" s="9">
        <v>19</v>
      </c>
      <c r="M54" s="1"/>
      <c r="N54" s="1"/>
      <c r="O54" s="9">
        <f t="shared" si="11"/>
        <v>1481</v>
      </c>
      <c r="Q54" s="20">
        <v>634</v>
      </c>
      <c r="R54" s="1"/>
    </row>
    <row r="55" spans="1:18" x14ac:dyDescent="0.3">
      <c r="A55" s="1"/>
      <c r="B55" s="1"/>
      <c r="C55" s="1" t="s">
        <v>41</v>
      </c>
      <c r="D55" s="1"/>
      <c r="E55" s="8">
        <f>ROUND(SUM(E51:E54),5)</f>
        <v>9085</v>
      </c>
      <c r="F55" s="1"/>
      <c r="G55" s="8">
        <f>ROUND(SUM(G51:G54),5)</f>
        <v>1397.76818</v>
      </c>
      <c r="H55" s="1"/>
      <c r="I55" s="8">
        <f>ROUND(SUM(I51:I54),5)</f>
        <v>10482.768179999999</v>
      </c>
      <c r="J55" s="1"/>
      <c r="K55" s="1"/>
      <c r="L55" s="8">
        <f>ROUND(SUM(L51:L54),5)</f>
        <v>7449</v>
      </c>
      <c r="M55" s="1"/>
      <c r="N55" s="1"/>
      <c r="O55" s="8">
        <f t="shared" si="11"/>
        <v>3033.7681799999991</v>
      </c>
      <c r="Q55" s="19">
        <f>ROUND(SUM(Q51:Q54),5)</f>
        <v>4094</v>
      </c>
      <c r="R55" s="1"/>
    </row>
    <row r="56" spans="1:18" x14ac:dyDescent="0.3">
      <c r="A56" s="1"/>
      <c r="B56" s="1"/>
      <c r="C56" s="1" t="s">
        <v>42</v>
      </c>
      <c r="D56" s="1"/>
      <c r="E56" s="8">
        <v>3703</v>
      </c>
      <c r="F56" s="1"/>
      <c r="G56" s="8">
        <v>0</v>
      </c>
      <c r="H56" s="1"/>
      <c r="I56" s="8">
        <f t="shared" ref="I56:I57" si="12">E56+G56</f>
        <v>3703</v>
      </c>
      <c r="J56" s="1"/>
      <c r="K56" s="1"/>
      <c r="L56" s="8">
        <v>3946</v>
      </c>
      <c r="M56" s="1"/>
      <c r="N56" s="1"/>
      <c r="O56" s="8">
        <f t="shared" si="11"/>
        <v>-243</v>
      </c>
      <c r="Q56" s="19">
        <v>0</v>
      </c>
      <c r="R56" s="1"/>
    </row>
    <row r="57" spans="1:18" ht="14.4" thickBot="1" x14ac:dyDescent="0.35">
      <c r="A57" s="1"/>
      <c r="B57" s="1"/>
      <c r="C57" s="1" t="s">
        <v>43</v>
      </c>
      <c r="D57" s="1"/>
      <c r="E57" s="9">
        <v>0</v>
      </c>
      <c r="F57" s="1"/>
      <c r="G57" s="9">
        <v>0</v>
      </c>
      <c r="H57" s="1"/>
      <c r="I57" s="9">
        <f t="shared" si="12"/>
        <v>0</v>
      </c>
      <c r="J57" s="1"/>
      <c r="K57" s="1"/>
      <c r="L57" s="9">
        <v>500</v>
      </c>
      <c r="M57" s="1"/>
      <c r="N57" s="1"/>
      <c r="O57" s="9">
        <f t="shared" si="11"/>
        <v>-500</v>
      </c>
      <c r="Q57" s="20">
        <v>0</v>
      </c>
      <c r="R57" s="1"/>
    </row>
    <row r="58" spans="1:18" x14ac:dyDescent="0.3">
      <c r="A58" s="1"/>
      <c r="B58" s="1" t="s">
        <v>44</v>
      </c>
      <c r="C58" s="1"/>
      <c r="D58" s="1"/>
      <c r="E58" s="8">
        <f>ROUND(E46+E50+SUM(E55:E57),5)</f>
        <v>110971</v>
      </c>
      <c r="F58" s="1"/>
      <c r="G58" s="8">
        <f>ROUND(G46+G50+SUM(G55:G57),5)</f>
        <v>17697.768179999999</v>
      </c>
      <c r="H58" s="1"/>
      <c r="I58" s="8">
        <f>ROUND(I46+I50+SUM(I55:I57),5)</f>
        <v>128668.76818</v>
      </c>
      <c r="J58" s="1"/>
      <c r="K58" s="1"/>
      <c r="L58" s="8">
        <f>ROUND(L46+L50+SUM(L55:L57),5)</f>
        <v>146331</v>
      </c>
      <c r="M58" s="1"/>
      <c r="N58" s="1"/>
      <c r="O58" s="8">
        <f t="shared" si="11"/>
        <v>-17662.231820000001</v>
      </c>
      <c r="Q58" s="19">
        <f>ROUND(Q46+Q50+SUM(Q55:Q57),5)</f>
        <v>47894</v>
      </c>
      <c r="R58" s="1"/>
    </row>
    <row r="59" spans="1:18" x14ac:dyDescent="0.3">
      <c r="A59" s="1"/>
      <c r="B59" s="1" t="s">
        <v>45</v>
      </c>
      <c r="C59" s="1"/>
      <c r="D59" s="1"/>
      <c r="E59" s="8"/>
      <c r="F59" s="1"/>
      <c r="G59" s="8"/>
      <c r="H59" s="1"/>
      <c r="I59" s="8"/>
      <c r="J59" s="1"/>
      <c r="K59" s="1"/>
      <c r="L59" s="8"/>
      <c r="M59" s="1"/>
      <c r="N59" s="1"/>
      <c r="O59" s="8"/>
      <c r="Q59" s="19"/>
      <c r="R59" s="1"/>
    </row>
    <row r="60" spans="1:18" x14ac:dyDescent="0.3">
      <c r="A60" s="1"/>
      <c r="B60" s="1"/>
      <c r="C60" s="1" t="s">
        <v>46</v>
      </c>
      <c r="D60" s="1"/>
      <c r="E60" s="8">
        <v>6009</v>
      </c>
      <c r="F60" s="1"/>
      <c r="G60" s="8">
        <f>250*3</f>
        <v>750</v>
      </c>
      <c r="H60" s="1"/>
      <c r="I60" s="8">
        <f t="shared" ref="I60:I73" si="13">E60+G60</f>
        <v>6759</v>
      </c>
      <c r="J60" s="1"/>
      <c r="K60" s="1"/>
      <c r="L60" s="8">
        <v>8000</v>
      </c>
      <c r="M60" s="1"/>
      <c r="N60" s="1"/>
      <c r="O60" s="8">
        <f t="shared" ref="O60:O78" si="14">I60-L60</f>
        <v>-1241</v>
      </c>
      <c r="Q60" s="19">
        <v>3000</v>
      </c>
      <c r="R60" s="1"/>
    </row>
    <row r="61" spans="1:18" x14ac:dyDescent="0.3">
      <c r="A61" s="1"/>
      <c r="B61" s="1"/>
      <c r="C61" s="1" t="s">
        <v>47</v>
      </c>
      <c r="D61" s="1"/>
      <c r="E61" s="8">
        <v>594</v>
      </c>
      <c r="F61" s="1"/>
      <c r="G61" s="8">
        <v>200</v>
      </c>
      <c r="H61" s="1"/>
      <c r="I61" s="8">
        <f t="shared" si="13"/>
        <v>794</v>
      </c>
      <c r="J61" s="1"/>
      <c r="K61" s="1"/>
      <c r="L61" s="8">
        <v>2600</v>
      </c>
      <c r="M61" s="1"/>
      <c r="N61" s="1"/>
      <c r="O61" s="8">
        <f t="shared" si="14"/>
        <v>-1806</v>
      </c>
      <c r="Q61" s="19">
        <v>1500</v>
      </c>
      <c r="R61" s="1"/>
    </row>
    <row r="62" spans="1:18" x14ac:dyDescent="0.3">
      <c r="A62" s="1"/>
      <c r="B62" s="1"/>
      <c r="C62" s="1" t="s">
        <v>48</v>
      </c>
      <c r="D62" s="1"/>
      <c r="E62" s="8">
        <v>1893</v>
      </c>
      <c r="F62" s="1"/>
      <c r="G62" s="8">
        <f>79*3</f>
        <v>237</v>
      </c>
      <c r="H62" s="1"/>
      <c r="I62" s="8">
        <f t="shared" si="13"/>
        <v>2130</v>
      </c>
      <c r="J62" s="1"/>
      <c r="K62" s="1"/>
      <c r="L62" s="8">
        <v>7500</v>
      </c>
      <c r="M62" s="1"/>
      <c r="N62" s="1"/>
      <c r="O62" s="8">
        <f t="shared" si="14"/>
        <v>-5370</v>
      </c>
      <c r="Q62" s="19">
        <v>2500</v>
      </c>
      <c r="R62" s="1"/>
    </row>
    <row r="63" spans="1:18" x14ac:dyDescent="0.3">
      <c r="A63" s="1"/>
      <c r="B63" s="1"/>
      <c r="C63" s="1" t="s">
        <v>49</v>
      </c>
      <c r="D63" s="1"/>
      <c r="E63" s="8">
        <v>1704</v>
      </c>
      <c r="F63" s="1"/>
      <c r="G63" s="8">
        <v>500</v>
      </c>
      <c r="H63" s="1"/>
      <c r="I63" s="8">
        <f t="shared" si="13"/>
        <v>2204</v>
      </c>
      <c r="J63" s="1"/>
      <c r="K63" s="1"/>
      <c r="L63" s="8">
        <v>500</v>
      </c>
      <c r="M63" s="1"/>
      <c r="N63" s="1"/>
      <c r="O63" s="8">
        <f t="shared" si="14"/>
        <v>1704</v>
      </c>
      <c r="Q63" s="19">
        <v>0</v>
      </c>
      <c r="R63" s="1"/>
    </row>
    <row r="64" spans="1:18" x14ac:dyDescent="0.3">
      <c r="A64" s="1"/>
      <c r="B64" s="1"/>
      <c r="C64" s="1" t="s">
        <v>50</v>
      </c>
      <c r="D64" s="1"/>
      <c r="E64" s="8">
        <v>0</v>
      </c>
      <c r="F64" s="1"/>
      <c r="G64" s="8">
        <v>0</v>
      </c>
      <c r="H64" s="1"/>
      <c r="I64" s="8">
        <f t="shared" si="13"/>
        <v>0</v>
      </c>
      <c r="J64" s="1"/>
      <c r="K64" s="1"/>
      <c r="L64" s="8">
        <v>1000</v>
      </c>
      <c r="M64" s="1"/>
      <c r="N64" s="1"/>
      <c r="O64" s="8">
        <f t="shared" si="14"/>
        <v>-1000</v>
      </c>
      <c r="Q64" s="19">
        <v>500</v>
      </c>
      <c r="R64" s="1"/>
    </row>
    <row r="65" spans="1:18" x14ac:dyDescent="0.3">
      <c r="A65" s="1"/>
      <c r="B65" s="1"/>
      <c r="C65" s="1" t="s">
        <v>51</v>
      </c>
      <c r="D65" s="1"/>
      <c r="E65" s="8">
        <v>4732</v>
      </c>
      <c r="F65" s="1"/>
      <c r="G65" s="8">
        <v>0</v>
      </c>
      <c r="H65" s="1"/>
      <c r="I65" s="8">
        <f t="shared" si="13"/>
        <v>4732</v>
      </c>
      <c r="J65" s="1"/>
      <c r="K65" s="1"/>
      <c r="L65" s="8"/>
      <c r="M65" s="1"/>
      <c r="N65" s="1"/>
      <c r="O65" s="8">
        <f t="shared" si="14"/>
        <v>4732</v>
      </c>
      <c r="Q65" s="19">
        <v>0</v>
      </c>
      <c r="R65" s="1"/>
    </row>
    <row r="66" spans="1:18" x14ac:dyDescent="0.3">
      <c r="A66" s="1"/>
      <c r="B66" s="1"/>
      <c r="C66" s="1" t="s">
        <v>52</v>
      </c>
      <c r="D66" s="1"/>
      <c r="E66" s="8">
        <v>3168</v>
      </c>
      <c r="F66" s="1"/>
      <c r="G66" s="8">
        <v>0</v>
      </c>
      <c r="H66" s="1"/>
      <c r="I66" s="8">
        <f t="shared" si="13"/>
        <v>3168</v>
      </c>
      <c r="J66" s="1"/>
      <c r="K66" s="1"/>
      <c r="L66" s="8"/>
      <c r="M66" s="1"/>
      <c r="N66" s="1"/>
      <c r="O66" s="8">
        <f t="shared" si="14"/>
        <v>3168</v>
      </c>
      <c r="Q66" s="19">
        <v>0</v>
      </c>
      <c r="R66" s="1"/>
    </row>
    <row r="67" spans="1:18" x14ac:dyDescent="0.3">
      <c r="A67" s="1"/>
      <c r="B67" s="1"/>
      <c r="C67" s="1" t="s">
        <v>53</v>
      </c>
      <c r="D67" s="1"/>
      <c r="E67" s="8">
        <v>0</v>
      </c>
      <c r="F67" s="1"/>
      <c r="G67" s="8">
        <v>0</v>
      </c>
      <c r="H67" s="1"/>
      <c r="I67" s="8">
        <f t="shared" si="13"/>
        <v>0</v>
      </c>
      <c r="J67" s="1"/>
      <c r="K67" s="1"/>
      <c r="L67" s="8">
        <v>350</v>
      </c>
      <c r="M67" s="1"/>
      <c r="N67" s="1"/>
      <c r="O67" s="8">
        <f t="shared" si="14"/>
        <v>-350</v>
      </c>
      <c r="Q67" s="19">
        <v>350</v>
      </c>
      <c r="R67" s="1"/>
    </row>
    <row r="68" spans="1:18" x14ac:dyDescent="0.3">
      <c r="A68" s="1"/>
      <c r="B68" s="1"/>
      <c r="C68" s="1" t="s">
        <v>54</v>
      </c>
      <c r="D68" s="1"/>
      <c r="E68" s="8"/>
      <c r="F68" s="1"/>
      <c r="G68" s="8"/>
      <c r="H68" s="1"/>
      <c r="I68" s="8">
        <f t="shared" si="13"/>
        <v>0</v>
      </c>
      <c r="J68" s="1"/>
      <c r="K68" s="1"/>
      <c r="L68" s="8"/>
      <c r="M68" s="1"/>
      <c r="N68" s="1"/>
      <c r="O68" s="8">
        <f t="shared" si="14"/>
        <v>0</v>
      </c>
      <c r="Q68" s="19"/>
      <c r="R68" s="1"/>
    </row>
    <row r="69" spans="1:18" x14ac:dyDescent="0.3">
      <c r="A69" s="1"/>
      <c r="B69" s="1"/>
      <c r="C69" s="1"/>
      <c r="D69" s="1" t="s">
        <v>104</v>
      </c>
      <c r="E69" s="8">
        <v>728</v>
      </c>
      <c r="F69" s="1"/>
      <c r="G69" s="8">
        <v>0</v>
      </c>
      <c r="H69" s="1"/>
      <c r="I69" s="8">
        <f t="shared" si="13"/>
        <v>728</v>
      </c>
      <c r="J69" s="1"/>
      <c r="K69" s="1"/>
      <c r="L69" s="8"/>
      <c r="M69" s="1"/>
      <c r="N69" s="1"/>
      <c r="O69" s="8">
        <f t="shared" si="14"/>
        <v>728</v>
      </c>
      <c r="Q69" s="19"/>
      <c r="R69" s="1"/>
    </row>
    <row r="70" spans="1:18" x14ac:dyDescent="0.3">
      <c r="A70" s="1"/>
      <c r="B70" s="1"/>
      <c r="C70" s="1"/>
      <c r="D70" s="1" t="s">
        <v>55</v>
      </c>
      <c r="E70" s="8">
        <v>744</v>
      </c>
      <c r="F70" s="1"/>
      <c r="G70" s="8">
        <v>0</v>
      </c>
      <c r="H70" s="1"/>
      <c r="I70" s="8">
        <f t="shared" si="13"/>
        <v>744</v>
      </c>
      <c r="J70" s="1"/>
      <c r="K70" s="1"/>
      <c r="L70" s="8"/>
      <c r="M70" s="1"/>
      <c r="N70" s="1"/>
      <c r="O70" s="8">
        <f t="shared" si="14"/>
        <v>744</v>
      </c>
      <c r="Q70" s="19"/>
      <c r="R70" s="1"/>
    </row>
    <row r="71" spans="1:18" x14ac:dyDescent="0.3">
      <c r="A71" s="1"/>
      <c r="B71" s="1"/>
      <c r="C71" s="1"/>
      <c r="D71" s="1" t="s">
        <v>56</v>
      </c>
      <c r="E71" s="8">
        <v>670</v>
      </c>
      <c r="F71" s="1"/>
      <c r="G71" s="8">
        <v>0</v>
      </c>
      <c r="H71" s="1"/>
      <c r="I71" s="8">
        <f t="shared" si="13"/>
        <v>670</v>
      </c>
      <c r="J71" s="1"/>
      <c r="K71" s="1"/>
      <c r="L71" s="8"/>
      <c r="M71" s="1"/>
      <c r="N71" s="1"/>
      <c r="O71" s="8">
        <f t="shared" si="14"/>
        <v>670</v>
      </c>
      <c r="Q71" s="19"/>
      <c r="R71" s="1"/>
    </row>
    <row r="72" spans="1:18" x14ac:dyDescent="0.3">
      <c r="A72" s="1"/>
      <c r="B72" s="1"/>
      <c r="C72" s="1"/>
      <c r="D72" s="1" t="s">
        <v>57</v>
      </c>
      <c r="E72" s="8">
        <v>33</v>
      </c>
      <c r="F72" s="1"/>
      <c r="G72" s="8">
        <v>0</v>
      </c>
      <c r="H72" s="1"/>
      <c r="I72" s="8">
        <f t="shared" si="13"/>
        <v>33</v>
      </c>
      <c r="J72" s="1"/>
      <c r="K72" s="1"/>
      <c r="L72" s="8"/>
      <c r="M72" s="1"/>
      <c r="N72" s="1"/>
      <c r="O72" s="8">
        <f t="shared" si="14"/>
        <v>33</v>
      </c>
      <c r="Q72" s="19"/>
      <c r="R72" s="1"/>
    </row>
    <row r="73" spans="1:18" ht="14.4" thickBot="1" x14ac:dyDescent="0.35">
      <c r="A73" s="1"/>
      <c r="B73" s="1"/>
      <c r="C73" s="1"/>
      <c r="D73" s="1" t="s">
        <v>58</v>
      </c>
      <c r="E73" s="9">
        <v>4930</v>
      </c>
      <c r="F73" s="1"/>
      <c r="G73" s="9">
        <v>1500</v>
      </c>
      <c r="H73" s="1"/>
      <c r="I73" s="9">
        <f t="shared" si="13"/>
        <v>6430</v>
      </c>
      <c r="J73" s="1"/>
      <c r="K73" s="1"/>
      <c r="L73" s="9">
        <v>15000</v>
      </c>
      <c r="M73" s="1"/>
      <c r="N73" s="1"/>
      <c r="O73" s="9">
        <f t="shared" si="14"/>
        <v>-8570</v>
      </c>
      <c r="Q73" s="20">
        <v>4750</v>
      </c>
      <c r="R73" s="1"/>
    </row>
    <row r="74" spans="1:18" x14ac:dyDescent="0.3">
      <c r="A74" s="1"/>
      <c r="B74" s="1"/>
      <c r="C74" s="1" t="s">
        <v>59</v>
      </c>
      <c r="D74" s="1"/>
      <c r="E74" s="8">
        <f>ROUND(SUM(E68:E73),5)</f>
        <v>7105</v>
      </c>
      <c r="F74" s="1"/>
      <c r="G74" s="8">
        <f>ROUND(SUM(G68:G73),5)</f>
        <v>1500</v>
      </c>
      <c r="H74" s="1"/>
      <c r="I74" s="8">
        <f>ROUND(SUM(I68:I73),5)</f>
        <v>8605</v>
      </c>
      <c r="J74" s="1"/>
      <c r="K74" s="1"/>
      <c r="L74" s="8">
        <f>ROUND(SUM(L68:L73),5)</f>
        <v>15000</v>
      </c>
      <c r="M74" s="1"/>
      <c r="N74" s="1"/>
      <c r="O74" s="8">
        <f t="shared" si="14"/>
        <v>-6395</v>
      </c>
      <c r="Q74" s="19">
        <f>ROUND(SUM(Q68:Q73),5)</f>
        <v>4750</v>
      </c>
      <c r="R74" s="1"/>
    </row>
    <row r="75" spans="1:18" x14ac:dyDescent="0.3">
      <c r="A75" s="1"/>
      <c r="B75" s="1"/>
      <c r="C75" s="1" t="s">
        <v>60</v>
      </c>
      <c r="D75" s="1"/>
      <c r="E75" s="8">
        <v>4591</v>
      </c>
      <c r="F75" s="1"/>
      <c r="G75" s="8">
        <f>191*3</f>
        <v>573</v>
      </c>
      <c r="H75" s="1"/>
      <c r="I75" s="8">
        <f t="shared" ref="I75:I77" si="15">E75+G75</f>
        <v>5164</v>
      </c>
      <c r="J75" s="1"/>
      <c r="K75" s="1"/>
      <c r="L75" s="8">
        <v>6000</v>
      </c>
      <c r="M75" s="1"/>
      <c r="N75" s="1"/>
      <c r="O75" s="8">
        <f t="shared" si="14"/>
        <v>-836</v>
      </c>
      <c r="Q75" s="19">
        <v>3000</v>
      </c>
      <c r="R75" s="1"/>
    </row>
    <row r="76" spans="1:18" x14ac:dyDescent="0.3">
      <c r="A76" s="1"/>
      <c r="B76" s="1"/>
      <c r="C76" s="1" t="s">
        <v>61</v>
      </c>
      <c r="D76" s="1"/>
      <c r="E76" s="8">
        <v>0</v>
      </c>
      <c r="F76" s="1"/>
      <c r="G76" s="8">
        <v>0</v>
      </c>
      <c r="H76" s="1"/>
      <c r="I76" s="8">
        <f t="shared" si="15"/>
        <v>0</v>
      </c>
      <c r="J76" s="1"/>
      <c r="K76" s="1"/>
      <c r="L76" s="8"/>
      <c r="M76" s="1"/>
      <c r="N76" s="1"/>
      <c r="O76" s="8">
        <f t="shared" si="14"/>
        <v>0</v>
      </c>
      <c r="Q76" s="19"/>
      <c r="R76" s="1"/>
    </row>
    <row r="77" spans="1:18" ht="14.4" thickBot="1" x14ac:dyDescent="0.35">
      <c r="A77" s="1"/>
      <c r="B77" s="1"/>
      <c r="C77" s="1" t="s">
        <v>62</v>
      </c>
      <c r="D77" s="1"/>
      <c r="E77" s="9">
        <v>95</v>
      </c>
      <c r="F77" s="1"/>
      <c r="G77" s="9">
        <v>0</v>
      </c>
      <c r="H77" s="1"/>
      <c r="I77" s="9">
        <f t="shared" si="15"/>
        <v>95</v>
      </c>
      <c r="J77" s="1"/>
      <c r="K77" s="1"/>
      <c r="L77" s="9"/>
      <c r="M77" s="1"/>
      <c r="N77" s="1"/>
      <c r="O77" s="9">
        <f t="shared" si="14"/>
        <v>95</v>
      </c>
      <c r="Q77" s="20"/>
      <c r="R77" s="1"/>
    </row>
    <row r="78" spans="1:18" x14ac:dyDescent="0.3">
      <c r="A78" s="1"/>
      <c r="B78" s="1" t="s">
        <v>63</v>
      </c>
      <c r="C78" s="1"/>
      <c r="D78" s="1"/>
      <c r="E78" s="8">
        <f>ROUND(SUM(E59:E67)+SUM(E74:E77),5)</f>
        <v>29891</v>
      </c>
      <c r="F78" s="1"/>
      <c r="G78" s="8">
        <f>ROUND(SUM(G59:G67)+SUM(G74:G77),5)</f>
        <v>3760</v>
      </c>
      <c r="H78" s="1"/>
      <c r="I78" s="8">
        <f>ROUND(SUM(I59:I67)+SUM(I74:I77),5)</f>
        <v>33651</v>
      </c>
      <c r="J78" s="1"/>
      <c r="K78" s="1"/>
      <c r="L78" s="8">
        <f>ROUND(SUM(L59:L67)+SUM(L74:L77),5)</f>
        <v>40950</v>
      </c>
      <c r="M78" s="1"/>
      <c r="N78" s="1"/>
      <c r="O78" s="8">
        <f t="shared" si="14"/>
        <v>-7299</v>
      </c>
      <c r="Q78" s="19">
        <f>ROUND(SUM(Q59:Q67)+SUM(Q74:Q77),5)</f>
        <v>15600</v>
      </c>
      <c r="R78" s="1"/>
    </row>
    <row r="79" spans="1:18" x14ac:dyDescent="0.3">
      <c r="A79" s="1"/>
      <c r="B79" s="1"/>
      <c r="C79" s="1"/>
      <c r="D79" s="1"/>
      <c r="E79" s="8"/>
      <c r="F79" s="1"/>
      <c r="G79" s="8"/>
      <c r="H79" s="1"/>
      <c r="I79" s="8"/>
      <c r="J79" s="1"/>
      <c r="K79" s="1"/>
      <c r="L79" s="8"/>
      <c r="M79" s="1"/>
      <c r="N79" s="1"/>
      <c r="O79" s="8"/>
      <c r="Q79" s="19"/>
      <c r="R79" s="1"/>
    </row>
    <row r="80" spans="1:18" x14ac:dyDescent="0.3">
      <c r="A80" s="1"/>
      <c r="B80" s="1"/>
      <c r="C80" s="1"/>
      <c r="D80" s="1"/>
      <c r="E80" s="8"/>
      <c r="F80" s="1"/>
      <c r="G80" s="8"/>
      <c r="H80" s="1"/>
      <c r="I80" s="8"/>
      <c r="J80" s="1"/>
      <c r="K80" s="1"/>
      <c r="L80" s="8"/>
      <c r="M80" s="1"/>
      <c r="N80" s="1"/>
      <c r="O80" s="8"/>
      <c r="Q80" s="19"/>
      <c r="R80" s="1"/>
    </row>
    <row r="81" spans="1:18" x14ac:dyDescent="0.3">
      <c r="A81" s="1"/>
      <c r="B81" s="1"/>
      <c r="C81" s="1"/>
      <c r="D81" s="1"/>
      <c r="E81" s="8"/>
      <c r="F81" s="1"/>
      <c r="G81" s="8"/>
      <c r="H81" s="1"/>
      <c r="I81" s="8"/>
      <c r="J81" s="1"/>
      <c r="K81" s="1"/>
      <c r="L81" s="8"/>
      <c r="M81" s="1"/>
      <c r="N81" s="1"/>
      <c r="O81" s="8"/>
      <c r="Q81" s="19"/>
      <c r="R81" s="1"/>
    </row>
    <row r="82" spans="1:18" x14ac:dyDescent="0.3">
      <c r="A82" s="1"/>
      <c r="B82" s="1"/>
      <c r="C82" s="1"/>
      <c r="D82" s="1"/>
      <c r="E82" s="8"/>
      <c r="F82" s="1"/>
      <c r="G82" s="8"/>
      <c r="H82" s="1"/>
      <c r="I82" s="8"/>
      <c r="J82" s="1"/>
      <c r="K82" s="1"/>
      <c r="L82" s="8"/>
      <c r="M82" s="1"/>
      <c r="N82" s="1"/>
      <c r="O82" s="8"/>
      <c r="Q82" s="19"/>
      <c r="R82" s="1"/>
    </row>
    <row r="83" spans="1:18" x14ac:dyDescent="0.3">
      <c r="A83" s="1"/>
      <c r="B83" s="1"/>
      <c r="C83" s="1"/>
      <c r="D83" s="1"/>
      <c r="E83" s="8"/>
      <c r="F83" s="1"/>
      <c r="G83" s="8"/>
      <c r="H83" s="1"/>
      <c r="I83" s="8"/>
      <c r="J83" s="1"/>
      <c r="K83" s="1"/>
      <c r="L83" s="8"/>
      <c r="M83" s="1"/>
      <c r="N83" s="1"/>
      <c r="O83" s="8"/>
      <c r="Q83" s="19"/>
      <c r="R83" s="1"/>
    </row>
    <row r="84" spans="1:18" x14ac:dyDescent="0.3">
      <c r="A84" s="1"/>
      <c r="B84" s="1"/>
      <c r="C84" s="1"/>
      <c r="D84" s="1"/>
      <c r="E84" s="8"/>
      <c r="F84" s="1"/>
      <c r="G84" s="8"/>
      <c r="H84" s="1"/>
      <c r="I84" s="8"/>
      <c r="J84" s="1"/>
      <c r="K84" s="1"/>
      <c r="L84" s="8"/>
      <c r="M84" s="1"/>
      <c r="N84" s="1"/>
      <c r="O84" s="8"/>
      <c r="Q84" s="19"/>
      <c r="R84" s="1"/>
    </row>
    <row r="85" spans="1:18" x14ac:dyDescent="0.3">
      <c r="A85" s="1"/>
      <c r="B85" s="1"/>
      <c r="C85" s="1"/>
      <c r="D85" s="1"/>
      <c r="E85" s="8"/>
      <c r="F85" s="1"/>
      <c r="G85" s="8"/>
      <c r="H85" s="1"/>
      <c r="I85" s="8"/>
      <c r="J85" s="1"/>
      <c r="K85" s="1"/>
      <c r="L85" s="8"/>
      <c r="M85" s="1"/>
      <c r="N85" s="1"/>
      <c r="O85" s="8"/>
      <c r="Q85" s="19"/>
      <c r="R85" s="1"/>
    </row>
    <row r="86" spans="1:18" x14ac:dyDescent="0.3">
      <c r="A86" s="1"/>
      <c r="B86" s="1"/>
      <c r="C86" s="1"/>
      <c r="D86" s="1"/>
      <c r="E86" s="8"/>
      <c r="F86" s="1"/>
      <c r="G86" s="8"/>
      <c r="H86" s="1"/>
      <c r="I86" s="8"/>
      <c r="J86" s="1"/>
      <c r="K86" s="1"/>
      <c r="L86" s="8"/>
      <c r="M86" s="1"/>
      <c r="N86" s="1"/>
      <c r="O86" s="8"/>
      <c r="Q86" s="19"/>
      <c r="R86" s="1"/>
    </row>
    <row r="87" spans="1:18" x14ac:dyDescent="0.3">
      <c r="A87" s="1"/>
      <c r="B87" s="1" t="s">
        <v>64</v>
      </c>
      <c r="C87" s="1"/>
      <c r="D87" s="1"/>
      <c r="E87" s="8"/>
      <c r="F87" s="1"/>
      <c r="G87" s="8"/>
      <c r="H87" s="1"/>
      <c r="I87" s="8"/>
      <c r="J87" s="1"/>
      <c r="K87" s="1"/>
      <c r="L87" s="8"/>
      <c r="M87" s="1"/>
      <c r="N87" s="1"/>
      <c r="O87" s="8"/>
      <c r="Q87" s="19"/>
      <c r="R87" s="1"/>
    </row>
    <row r="88" spans="1:18" x14ac:dyDescent="0.3">
      <c r="A88" s="1"/>
      <c r="B88" s="1"/>
      <c r="C88" s="1" t="s">
        <v>65</v>
      </c>
      <c r="D88" s="1"/>
      <c r="E88" s="8">
        <v>342</v>
      </c>
      <c r="F88" s="1"/>
      <c r="G88" s="8">
        <v>0</v>
      </c>
      <c r="H88" s="1"/>
      <c r="I88" s="8">
        <f>E88+G88</f>
        <v>342</v>
      </c>
      <c r="J88" s="1"/>
      <c r="K88" s="1"/>
      <c r="L88" s="8">
        <v>250</v>
      </c>
      <c r="M88" s="1"/>
      <c r="N88" s="1"/>
      <c r="O88" s="8">
        <f>I88-L88</f>
        <v>92</v>
      </c>
      <c r="Q88" s="19">
        <v>250</v>
      </c>
      <c r="R88" s="1"/>
    </row>
    <row r="89" spans="1:18" x14ac:dyDescent="0.3">
      <c r="A89" s="1"/>
      <c r="B89" s="1"/>
      <c r="C89" s="1" t="s">
        <v>66</v>
      </c>
      <c r="D89" s="1"/>
      <c r="E89" s="8"/>
      <c r="F89" s="1"/>
      <c r="G89" s="8"/>
      <c r="H89" s="1"/>
      <c r="I89" s="8"/>
      <c r="J89" s="1"/>
      <c r="K89" s="1"/>
      <c r="L89" s="8"/>
      <c r="M89" s="1"/>
      <c r="N89" s="1"/>
      <c r="O89" s="8"/>
      <c r="Q89" s="19"/>
      <c r="R89" s="1"/>
    </row>
    <row r="90" spans="1:18" x14ac:dyDescent="0.3">
      <c r="A90" s="1"/>
      <c r="B90" s="1"/>
      <c r="C90" s="1"/>
      <c r="D90" s="1" t="s">
        <v>67</v>
      </c>
      <c r="E90" s="8">
        <v>6716</v>
      </c>
      <c r="F90" s="1"/>
      <c r="G90" s="8">
        <v>600</v>
      </c>
      <c r="H90" s="1"/>
      <c r="I90" s="8">
        <f t="shared" ref="I90:I93" si="16">E90+G90</f>
        <v>7316</v>
      </c>
      <c r="J90" s="1"/>
      <c r="K90" s="1"/>
      <c r="L90" s="8">
        <v>7200</v>
      </c>
      <c r="M90" s="1"/>
      <c r="N90" s="1"/>
      <c r="O90" s="8">
        <f t="shared" ref="O90:O116" si="17">I90-L90</f>
        <v>116</v>
      </c>
      <c r="Q90" s="19">
        <v>3600</v>
      </c>
      <c r="R90" s="1"/>
    </row>
    <row r="91" spans="1:18" x14ac:dyDescent="0.3">
      <c r="A91" s="1"/>
      <c r="B91" s="1"/>
      <c r="C91" s="1"/>
      <c r="D91" s="1" t="s">
        <v>68</v>
      </c>
      <c r="E91" s="8">
        <v>930</v>
      </c>
      <c r="F91" s="1"/>
      <c r="G91" s="8">
        <v>0</v>
      </c>
      <c r="H91" s="1"/>
      <c r="I91" s="8">
        <f t="shared" si="16"/>
        <v>930</v>
      </c>
      <c r="J91" s="1"/>
      <c r="K91" s="1"/>
      <c r="L91" s="8">
        <v>500</v>
      </c>
      <c r="M91" s="1"/>
      <c r="N91" s="1"/>
      <c r="O91" s="8">
        <f t="shared" si="17"/>
        <v>430</v>
      </c>
      <c r="Q91" s="19">
        <v>250</v>
      </c>
      <c r="R91" s="1"/>
    </row>
    <row r="92" spans="1:18" x14ac:dyDescent="0.3">
      <c r="A92" s="1"/>
      <c r="B92" s="1"/>
      <c r="C92" s="1"/>
      <c r="D92" s="1" t="s">
        <v>69</v>
      </c>
      <c r="E92" s="8">
        <v>106</v>
      </c>
      <c r="F92" s="1"/>
      <c r="G92" s="8">
        <v>0</v>
      </c>
      <c r="H92" s="1"/>
      <c r="I92" s="8">
        <f t="shared" si="16"/>
        <v>106</v>
      </c>
      <c r="J92" s="1"/>
      <c r="K92" s="1"/>
      <c r="L92" s="8"/>
      <c r="M92" s="1"/>
      <c r="N92" s="1"/>
      <c r="O92" s="8">
        <f t="shared" si="17"/>
        <v>106</v>
      </c>
      <c r="Q92" s="19"/>
      <c r="R92" s="1"/>
    </row>
    <row r="93" spans="1:18" ht="14.4" thickBot="1" x14ac:dyDescent="0.35">
      <c r="A93" s="1"/>
      <c r="B93" s="1"/>
      <c r="C93" s="1"/>
      <c r="D93" s="1" t="s">
        <v>70</v>
      </c>
      <c r="E93" s="9">
        <v>863</v>
      </c>
      <c r="F93" s="1"/>
      <c r="G93" s="9">
        <v>150</v>
      </c>
      <c r="H93" s="1"/>
      <c r="I93" s="9">
        <f t="shared" si="16"/>
        <v>1013</v>
      </c>
      <c r="J93" s="1"/>
      <c r="K93" s="1"/>
      <c r="L93" s="9">
        <v>1200</v>
      </c>
      <c r="M93" s="1"/>
      <c r="N93" s="1"/>
      <c r="O93" s="9">
        <f t="shared" si="17"/>
        <v>-187</v>
      </c>
      <c r="Q93" s="20">
        <v>600</v>
      </c>
      <c r="R93" s="1"/>
    </row>
    <row r="94" spans="1:18" x14ac:dyDescent="0.3">
      <c r="A94" s="1"/>
      <c r="B94" s="1"/>
      <c r="C94" s="1" t="s">
        <v>71</v>
      </c>
      <c r="D94" s="1"/>
      <c r="E94" s="8">
        <f>ROUND(SUM(E89:E93),5)</f>
        <v>8615</v>
      </c>
      <c r="F94" s="1"/>
      <c r="G94" s="8">
        <f>ROUND(SUM(G89:G93),5)</f>
        <v>750</v>
      </c>
      <c r="H94" s="1"/>
      <c r="I94" s="8">
        <f>ROUND(SUM(I89:I93),5)</f>
        <v>9365</v>
      </c>
      <c r="J94" s="1"/>
      <c r="K94" s="1"/>
      <c r="L94" s="8">
        <f>ROUND(SUM(L89:L93),5)</f>
        <v>8900</v>
      </c>
      <c r="M94" s="1"/>
      <c r="N94" s="1"/>
      <c r="O94" s="8">
        <f t="shared" si="17"/>
        <v>465</v>
      </c>
      <c r="Q94" s="19">
        <f>ROUND(SUM(Q89:Q93),5)</f>
        <v>4450</v>
      </c>
      <c r="R94" s="1"/>
    </row>
    <row r="95" spans="1:18" x14ac:dyDescent="0.3">
      <c r="A95" s="1"/>
      <c r="B95" s="1"/>
      <c r="C95" s="1" t="s">
        <v>72</v>
      </c>
      <c r="D95" s="1"/>
      <c r="E95" s="8">
        <v>293</v>
      </c>
      <c r="F95" s="1"/>
      <c r="G95" s="8">
        <v>0</v>
      </c>
      <c r="H95" s="1"/>
      <c r="I95" s="8">
        <f t="shared" ref="I95:I105" si="18">E95+G95</f>
        <v>293</v>
      </c>
      <c r="J95" s="1"/>
      <c r="K95" s="1"/>
      <c r="L95" s="8"/>
      <c r="M95" s="1"/>
      <c r="N95" s="1"/>
      <c r="O95" s="8">
        <f t="shared" si="17"/>
        <v>293</v>
      </c>
      <c r="Q95" s="19">
        <v>0</v>
      </c>
      <c r="R95" s="1"/>
    </row>
    <row r="96" spans="1:18" x14ac:dyDescent="0.3">
      <c r="A96" s="1"/>
      <c r="B96" s="1"/>
      <c r="C96" s="1" t="s">
        <v>73</v>
      </c>
      <c r="D96" s="1"/>
      <c r="E96" s="8">
        <v>75</v>
      </c>
      <c r="F96" s="1"/>
      <c r="G96" s="8">
        <v>0</v>
      </c>
      <c r="H96" s="1"/>
      <c r="I96" s="8">
        <f t="shared" si="18"/>
        <v>75</v>
      </c>
      <c r="J96" s="1"/>
      <c r="K96" s="1"/>
      <c r="L96" s="8"/>
      <c r="M96" s="1"/>
      <c r="N96" s="1"/>
      <c r="O96" s="8">
        <f t="shared" si="17"/>
        <v>75</v>
      </c>
      <c r="Q96" s="19">
        <v>0</v>
      </c>
      <c r="R96" s="1"/>
    </row>
    <row r="97" spans="1:18" x14ac:dyDescent="0.3">
      <c r="A97" s="1"/>
      <c r="B97" s="1"/>
      <c r="C97" s="1" t="s">
        <v>74</v>
      </c>
      <c r="D97" s="1"/>
      <c r="E97" s="8">
        <v>851</v>
      </c>
      <c r="F97" s="1"/>
      <c r="G97" s="8">
        <f>851/11</f>
        <v>77.36363636363636</v>
      </c>
      <c r="H97" s="1"/>
      <c r="I97" s="8">
        <f t="shared" si="18"/>
        <v>928.36363636363637</v>
      </c>
      <c r="J97" s="1"/>
      <c r="K97" s="1"/>
      <c r="L97" s="8">
        <v>2000</v>
      </c>
      <c r="M97" s="1"/>
      <c r="N97" s="1"/>
      <c r="O97" s="8">
        <f t="shared" si="17"/>
        <v>-1071.6363636363635</v>
      </c>
      <c r="Q97" s="19">
        <v>1000</v>
      </c>
      <c r="R97" s="1"/>
    </row>
    <row r="98" spans="1:18" x14ac:dyDescent="0.3">
      <c r="A98" s="1"/>
      <c r="B98" s="1"/>
      <c r="C98" s="1" t="s">
        <v>75</v>
      </c>
      <c r="D98" s="1"/>
      <c r="E98" s="8">
        <v>229</v>
      </c>
      <c r="F98" s="1"/>
      <c r="G98" s="8">
        <f>229/11</f>
        <v>20.818181818181817</v>
      </c>
      <c r="H98" s="1"/>
      <c r="I98" s="8">
        <f t="shared" si="18"/>
        <v>249.81818181818181</v>
      </c>
      <c r="J98" s="1"/>
      <c r="K98" s="1"/>
      <c r="L98" s="8"/>
      <c r="M98" s="1"/>
      <c r="N98" s="1"/>
      <c r="O98" s="8">
        <f t="shared" si="17"/>
        <v>249.81818181818181</v>
      </c>
      <c r="Q98" s="19">
        <v>125</v>
      </c>
      <c r="R98" s="1"/>
    </row>
    <row r="99" spans="1:18" x14ac:dyDescent="0.3">
      <c r="A99" s="1"/>
      <c r="B99" s="1"/>
      <c r="C99" s="1" t="s">
        <v>76</v>
      </c>
      <c r="D99" s="1"/>
      <c r="E99" s="8">
        <v>10944</v>
      </c>
      <c r="F99" s="1"/>
      <c r="G99" s="8">
        <f>10944/11</f>
        <v>994.90909090909088</v>
      </c>
      <c r="H99" s="1"/>
      <c r="I99" s="8">
        <f t="shared" si="18"/>
        <v>11938.90909090909</v>
      </c>
      <c r="J99" s="1"/>
      <c r="K99" s="1"/>
      <c r="L99" s="8">
        <v>10000</v>
      </c>
      <c r="M99" s="1"/>
      <c r="N99" s="1"/>
      <c r="O99" s="8">
        <f t="shared" si="17"/>
        <v>1938.9090909090901</v>
      </c>
      <c r="Q99" s="19">
        <v>7680</v>
      </c>
      <c r="R99" s="1"/>
    </row>
    <row r="100" spans="1:18" x14ac:dyDescent="0.3">
      <c r="A100" s="1"/>
      <c r="B100" s="1"/>
      <c r="C100" s="1" t="s">
        <v>77</v>
      </c>
      <c r="D100" s="1"/>
      <c r="E100" s="8">
        <v>4583</v>
      </c>
      <c r="F100" s="1"/>
      <c r="G100" s="8">
        <v>416.67</v>
      </c>
      <c r="H100" s="1"/>
      <c r="I100" s="8">
        <f t="shared" si="18"/>
        <v>4999.67</v>
      </c>
      <c r="J100" s="1"/>
      <c r="K100" s="1"/>
      <c r="L100" s="8">
        <v>5000</v>
      </c>
      <c r="M100" s="1"/>
      <c r="N100" s="1"/>
      <c r="O100" s="8">
        <f t="shared" si="17"/>
        <v>-0.32999999999992724</v>
      </c>
      <c r="Q100" s="19">
        <v>2500</v>
      </c>
      <c r="R100" s="1"/>
    </row>
    <row r="101" spans="1:18" x14ac:dyDescent="0.3">
      <c r="A101" s="1"/>
      <c r="B101" s="1"/>
      <c r="C101" s="1" t="s">
        <v>78</v>
      </c>
      <c r="D101" s="1"/>
      <c r="E101" s="8">
        <v>4606</v>
      </c>
      <c r="F101" s="1"/>
      <c r="G101" s="8">
        <f>192*3</f>
        <v>576</v>
      </c>
      <c r="H101" s="1"/>
      <c r="I101" s="8">
        <f t="shared" si="18"/>
        <v>5182</v>
      </c>
      <c r="J101" s="1"/>
      <c r="K101" s="1"/>
      <c r="L101" s="8">
        <v>5000</v>
      </c>
      <c r="M101" s="1"/>
      <c r="N101" s="1"/>
      <c r="O101" s="8">
        <f t="shared" si="17"/>
        <v>182</v>
      </c>
      <c r="Q101" s="19">
        <v>2000</v>
      </c>
      <c r="R101" s="1"/>
    </row>
    <row r="102" spans="1:18" x14ac:dyDescent="0.3">
      <c r="A102" s="1"/>
      <c r="B102" s="1"/>
      <c r="C102" s="1" t="s">
        <v>79</v>
      </c>
      <c r="D102" s="1"/>
      <c r="E102" s="8">
        <v>131</v>
      </c>
      <c r="F102" s="1"/>
      <c r="G102" s="8">
        <v>73</v>
      </c>
      <c r="H102" s="1"/>
      <c r="I102" s="8">
        <f t="shared" si="18"/>
        <v>204</v>
      </c>
      <c r="J102" s="1"/>
      <c r="K102" s="1"/>
      <c r="L102" s="8">
        <v>500</v>
      </c>
      <c r="M102" s="1"/>
      <c r="N102" s="1"/>
      <c r="O102" s="8">
        <f t="shared" si="17"/>
        <v>-296</v>
      </c>
      <c r="Q102" s="19">
        <v>250</v>
      </c>
      <c r="R102" s="1"/>
    </row>
    <row r="103" spans="1:18" x14ac:dyDescent="0.3">
      <c r="A103" s="1"/>
      <c r="B103" s="1"/>
      <c r="C103" s="1" t="s">
        <v>80</v>
      </c>
      <c r="D103" s="1"/>
      <c r="E103" s="8">
        <v>0</v>
      </c>
      <c r="F103" s="1"/>
      <c r="G103" s="8">
        <v>0</v>
      </c>
      <c r="H103" s="1"/>
      <c r="I103" s="8">
        <f t="shared" si="18"/>
        <v>0</v>
      </c>
      <c r="J103" s="1"/>
      <c r="K103" s="1"/>
      <c r="L103" s="8">
        <v>500</v>
      </c>
      <c r="M103" s="1"/>
      <c r="N103" s="1"/>
      <c r="O103" s="8">
        <f t="shared" si="17"/>
        <v>-500</v>
      </c>
      <c r="Q103" s="19">
        <v>250</v>
      </c>
      <c r="R103" s="1"/>
    </row>
    <row r="104" spans="1:18" x14ac:dyDescent="0.3">
      <c r="A104" s="1"/>
      <c r="B104" s="1"/>
      <c r="C104" s="1" t="s">
        <v>81</v>
      </c>
      <c r="D104" s="1"/>
      <c r="E104" s="8">
        <v>1064</v>
      </c>
      <c r="F104" s="1"/>
      <c r="G104" s="8">
        <v>100</v>
      </c>
      <c r="H104" s="1"/>
      <c r="I104" s="8">
        <f t="shared" si="18"/>
        <v>1164</v>
      </c>
      <c r="J104" s="1"/>
      <c r="K104" s="1"/>
      <c r="L104" s="8">
        <v>1000</v>
      </c>
      <c r="M104" s="1"/>
      <c r="N104" s="1"/>
      <c r="O104" s="8">
        <f t="shared" si="17"/>
        <v>164</v>
      </c>
      <c r="Q104" s="19">
        <v>500</v>
      </c>
      <c r="R104" s="1"/>
    </row>
    <row r="105" spans="1:18" x14ac:dyDescent="0.3">
      <c r="A105" s="1"/>
      <c r="B105" s="1"/>
      <c r="C105" s="1" t="s">
        <v>82</v>
      </c>
      <c r="D105" s="1"/>
      <c r="E105" s="8">
        <v>356</v>
      </c>
      <c r="F105" s="1"/>
      <c r="G105" s="8">
        <v>0</v>
      </c>
      <c r="H105" s="1"/>
      <c r="I105" s="8">
        <f t="shared" si="18"/>
        <v>356</v>
      </c>
      <c r="J105" s="1"/>
      <c r="K105" s="1"/>
      <c r="L105" s="8">
        <v>250</v>
      </c>
      <c r="M105" s="1"/>
      <c r="N105" s="1"/>
      <c r="O105" s="8">
        <f t="shared" si="17"/>
        <v>106</v>
      </c>
      <c r="Q105" s="19">
        <v>300</v>
      </c>
      <c r="R105" s="1"/>
    </row>
    <row r="106" spans="1:18" x14ac:dyDescent="0.3">
      <c r="A106" s="1"/>
      <c r="B106" s="1"/>
      <c r="C106" s="1" t="s">
        <v>83</v>
      </c>
      <c r="D106" s="1"/>
      <c r="E106" s="8"/>
      <c r="F106" s="1"/>
      <c r="G106" s="8"/>
      <c r="H106" s="1"/>
      <c r="I106" s="8"/>
      <c r="J106" s="1"/>
      <c r="K106" s="1"/>
      <c r="L106" s="8"/>
      <c r="M106" s="1"/>
      <c r="N106" s="1"/>
      <c r="O106" s="8">
        <f t="shared" si="17"/>
        <v>0</v>
      </c>
      <c r="Q106" s="19"/>
      <c r="R106" s="1"/>
    </row>
    <row r="107" spans="1:18" x14ac:dyDescent="0.3">
      <c r="A107" s="1"/>
      <c r="B107" s="1"/>
      <c r="C107" s="1"/>
      <c r="D107" s="1" t="s">
        <v>84</v>
      </c>
      <c r="E107" s="8">
        <v>41</v>
      </c>
      <c r="F107" s="1"/>
      <c r="G107" s="8">
        <v>0</v>
      </c>
      <c r="H107" s="1"/>
      <c r="I107" s="8">
        <f t="shared" ref="I107:I108" si="19">E107+G107</f>
        <v>41</v>
      </c>
      <c r="J107" s="1"/>
      <c r="K107" s="1"/>
      <c r="L107" s="8"/>
      <c r="M107" s="1"/>
      <c r="N107" s="1"/>
      <c r="O107" s="8">
        <f t="shared" si="17"/>
        <v>41</v>
      </c>
      <c r="Q107" s="19"/>
      <c r="R107" s="1"/>
    </row>
    <row r="108" spans="1:18" ht="14.4" thickBot="1" x14ac:dyDescent="0.35">
      <c r="A108" s="1"/>
      <c r="B108" s="1"/>
      <c r="C108" s="1"/>
      <c r="D108" s="1" t="s">
        <v>85</v>
      </c>
      <c r="E108" s="9">
        <v>0</v>
      </c>
      <c r="F108" s="1"/>
      <c r="G108" s="9">
        <v>0</v>
      </c>
      <c r="H108" s="1"/>
      <c r="I108" s="9">
        <f t="shared" si="19"/>
        <v>0</v>
      </c>
      <c r="J108" s="1"/>
      <c r="K108" s="1"/>
      <c r="L108" s="9">
        <v>250</v>
      </c>
      <c r="M108" s="1"/>
      <c r="N108" s="1"/>
      <c r="O108" s="9">
        <f t="shared" si="17"/>
        <v>-250</v>
      </c>
      <c r="Q108" s="20">
        <v>0</v>
      </c>
      <c r="R108" s="1"/>
    </row>
    <row r="109" spans="1:18" x14ac:dyDescent="0.3">
      <c r="A109" s="1"/>
      <c r="B109" s="1"/>
      <c r="C109" s="1" t="s">
        <v>86</v>
      </c>
      <c r="D109" s="1"/>
      <c r="E109" s="8">
        <f>ROUND(SUM(E106:E108),5)</f>
        <v>41</v>
      </c>
      <c r="F109" s="1"/>
      <c r="G109" s="8">
        <f>ROUND(SUM(G106:G108),5)</f>
        <v>0</v>
      </c>
      <c r="H109" s="1"/>
      <c r="I109" s="8">
        <f>ROUND(SUM(I106:I108),5)</f>
        <v>41</v>
      </c>
      <c r="J109" s="1"/>
      <c r="K109" s="1"/>
      <c r="L109" s="8">
        <f>ROUND(SUM(L106:L108),5)</f>
        <v>250</v>
      </c>
      <c r="M109" s="1"/>
      <c r="N109" s="1"/>
      <c r="O109" s="8">
        <f t="shared" si="17"/>
        <v>-209</v>
      </c>
      <c r="Q109" s="19">
        <f>ROUND(SUM(Q106:Q108),5)</f>
        <v>0</v>
      </c>
      <c r="R109" s="1"/>
    </row>
    <row r="110" spans="1:18" x14ac:dyDescent="0.3">
      <c r="A110" s="1"/>
      <c r="B110" s="1"/>
      <c r="C110" s="1" t="s">
        <v>87</v>
      </c>
      <c r="D110" s="1"/>
      <c r="E110" s="8">
        <v>0</v>
      </c>
      <c r="F110" s="1"/>
      <c r="G110" s="8">
        <v>0</v>
      </c>
      <c r="H110" s="1"/>
      <c r="I110" s="8">
        <f t="shared" ref="I110:I112" si="20">E110+G110</f>
        <v>0</v>
      </c>
      <c r="J110" s="1"/>
      <c r="K110" s="1"/>
      <c r="L110" s="8">
        <v>500</v>
      </c>
      <c r="M110" s="1"/>
      <c r="N110" s="1"/>
      <c r="O110" s="8">
        <f t="shared" si="17"/>
        <v>-500</v>
      </c>
      <c r="Q110" s="19">
        <v>250</v>
      </c>
      <c r="R110" s="1"/>
    </row>
    <row r="111" spans="1:18" x14ac:dyDescent="0.3">
      <c r="A111" s="1"/>
      <c r="B111" s="1"/>
      <c r="C111" s="1" t="s">
        <v>88</v>
      </c>
      <c r="D111" s="1"/>
      <c r="E111" s="8">
        <v>31</v>
      </c>
      <c r="F111" s="1"/>
      <c r="G111" s="8">
        <v>20</v>
      </c>
      <c r="H111" s="1"/>
      <c r="I111" s="8">
        <f t="shared" si="20"/>
        <v>51</v>
      </c>
      <c r="J111" s="1"/>
      <c r="K111" s="1"/>
      <c r="L111" s="8"/>
      <c r="M111" s="1"/>
      <c r="N111" s="1"/>
      <c r="O111" s="8">
        <f t="shared" si="17"/>
        <v>51</v>
      </c>
      <c r="Q111" s="19">
        <v>100</v>
      </c>
      <c r="R111" s="1"/>
    </row>
    <row r="112" spans="1:18" ht="14.4" thickBot="1" x14ac:dyDescent="0.35">
      <c r="A112" s="1"/>
      <c r="B112" s="1"/>
      <c r="C112" s="1" t="s">
        <v>89</v>
      </c>
      <c r="D112" s="1"/>
      <c r="E112" s="9">
        <v>1</v>
      </c>
      <c r="F112" s="1"/>
      <c r="G112" s="9">
        <v>0</v>
      </c>
      <c r="H112" s="1"/>
      <c r="I112" s="9">
        <f t="shared" si="20"/>
        <v>1</v>
      </c>
      <c r="J112" s="1"/>
      <c r="K112" s="1"/>
      <c r="L112" s="9">
        <v>500</v>
      </c>
      <c r="M112" s="1"/>
      <c r="N112" s="1"/>
      <c r="O112" s="9">
        <f t="shared" si="17"/>
        <v>-499</v>
      </c>
      <c r="Q112" s="20">
        <v>250</v>
      </c>
      <c r="R112" s="1"/>
    </row>
    <row r="113" spans="1:18" x14ac:dyDescent="0.3">
      <c r="A113" s="1"/>
      <c r="B113" s="1" t="s">
        <v>90</v>
      </c>
      <c r="C113" s="1"/>
      <c r="D113" s="1"/>
      <c r="E113" s="8">
        <f>ROUND(SUM(E87:E88)+SUM(E94:E105)+SUM(E109:E112),5)</f>
        <v>32162</v>
      </c>
      <c r="F113" s="1"/>
      <c r="G113" s="8">
        <f>ROUND(SUM(G87:G88)+SUM(G94:G105)+SUM(G109:G112),5)</f>
        <v>3028.76091</v>
      </c>
      <c r="H113" s="1"/>
      <c r="I113" s="8">
        <f>ROUND(SUM(I87:I88)+SUM(I94:I105)+SUM(I109:I112),5)</f>
        <v>35190.760909999997</v>
      </c>
      <c r="J113" s="1"/>
      <c r="K113" s="1"/>
      <c r="L113" s="8">
        <f>ROUND(SUM(L87:L88)+SUM(L94:L105)+SUM(L109:L112),5)</f>
        <v>34650</v>
      </c>
      <c r="M113" s="1"/>
      <c r="N113" s="1"/>
      <c r="O113" s="8">
        <f t="shared" si="17"/>
        <v>540.76090999999724</v>
      </c>
      <c r="Q113" s="19">
        <f>ROUND(SUM(Q87:Q88)+SUM(Q94:Q105)+SUM(Q109:Q112),5)</f>
        <v>19905</v>
      </c>
      <c r="R113" s="1"/>
    </row>
    <row r="114" spans="1:18" ht="14.4" thickBot="1" x14ac:dyDescent="0.35">
      <c r="A114" s="1"/>
      <c r="B114" s="1" t="s">
        <v>91</v>
      </c>
      <c r="C114" s="1"/>
      <c r="D114" s="1"/>
      <c r="E114" s="10">
        <v>700</v>
      </c>
      <c r="F114" s="1"/>
      <c r="G114" s="10">
        <v>0</v>
      </c>
      <c r="H114" s="1"/>
      <c r="I114" s="8">
        <f>E114+G114</f>
        <v>700</v>
      </c>
      <c r="J114" s="1"/>
      <c r="K114" s="1"/>
      <c r="L114" s="10"/>
      <c r="M114" s="1"/>
      <c r="N114" s="1"/>
      <c r="O114" s="9">
        <f t="shared" si="17"/>
        <v>700</v>
      </c>
      <c r="Q114" s="21">
        <v>0</v>
      </c>
      <c r="R114" s="1"/>
    </row>
    <row r="115" spans="1:18" ht="14.4" thickBot="1" x14ac:dyDescent="0.35">
      <c r="A115" s="1" t="s">
        <v>92</v>
      </c>
      <c r="B115" s="1"/>
      <c r="C115" s="1"/>
      <c r="D115" s="1"/>
      <c r="E115" s="11">
        <f>ROUND(E45+E58+E78+SUM(E113:E114),5)</f>
        <v>173724</v>
      </c>
      <c r="F115" s="1"/>
      <c r="G115" s="11">
        <f>ROUND(G45+G58+G78+SUM(G113:G114),5)</f>
        <v>24486.52909</v>
      </c>
      <c r="H115" s="1"/>
      <c r="I115" s="11">
        <f>ROUND(I45+I58+I78+SUM(I113:I114),5)</f>
        <v>198210.52909</v>
      </c>
      <c r="J115" s="1"/>
      <c r="K115" s="1"/>
      <c r="L115" s="11">
        <f>ROUND(L45+L58+L78+SUM(L113:L114),5)</f>
        <v>221931</v>
      </c>
      <c r="M115" s="1"/>
      <c r="N115" s="1"/>
      <c r="O115" s="11">
        <f t="shared" si="17"/>
        <v>-23720.470910000004</v>
      </c>
      <c r="Q115" s="22">
        <f>ROUND(Q45+Q58+Q78+SUM(Q113:Q114),5)</f>
        <v>83399</v>
      </c>
      <c r="R115" s="1"/>
    </row>
    <row r="116" spans="1:18" x14ac:dyDescent="0.3">
      <c r="A116" s="1" t="s">
        <v>93</v>
      </c>
      <c r="B116" s="1"/>
      <c r="C116" s="1"/>
      <c r="D116" s="1"/>
      <c r="E116" s="8">
        <f>ROUND(E31-E115,5)</f>
        <v>-25289</v>
      </c>
      <c r="F116" s="1"/>
      <c r="G116" s="8">
        <f>ROUND(G31-G115,5)</f>
        <v>-10568.85909</v>
      </c>
      <c r="H116" s="1"/>
      <c r="I116" s="8">
        <f>ROUND(I31-I115,5)</f>
        <v>-35857.859089999998</v>
      </c>
      <c r="J116" s="1"/>
      <c r="K116" s="1"/>
      <c r="L116" s="8">
        <f>ROUND(L31-L115,5)</f>
        <v>-20810</v>
      </c>
      <c r="M116" s="1"/>
      <c r="N116" s="1"/>
      <c r="O116" s="8">
        <f t="shared" si="17"/>
        <v>-15047.859089999998</v>
      </c>
      <c r="Q116" s="19">
        <f>ROUND(Q31-Q115,5)</f>
        <v>-15987</v>
      </c>
      <c r="R116" s="1"/>
    </row>
    <row r="117" spans="1:18" x14ac:dyDescent="0.3">
      <c r="A117" s="1" t="s">
        <v>94</v>
      </c>
      <c r="B117" s="1"/>
      <c r="C117" s="1"/>
      <c r="D117" s="1"/>
      <c r="E117" s="8"/>
      <c r="F117" s="1"/>
      <c r="G117" s="8"/>
      <c r="H117" s="1"/>
      <c r="I117" s="8"/>
      <c r="J117" s="1"/>
      <c r="K117" s="1"/>
      <c r="L117" s="8"/>
      <c r="M117" s="1"/>
      <c r="N117" s="1"/>
      <c r="O117" s="8"/>
      <c r="Q117" s="19"/>
      <c r="R117" s="1"/>
    </row>
    <row r="118" spans="1:18" x14ac:dyDescent="0.3">
      <c r="A118" s="1" t="s">
        <v>95</v>
      </c>
      <c r="B118" s="1"/>
      <c r="C118" s="1"/>
      <c r="D118" s="1"/>
      <c r="E118" s="8"/>
      <c r="F118" s="1"/>
      <c r="G118" s="8"/>
      <c r="H118" s="1"/>
      <c r="I118" s="8"/>
      <c r="J118" s="1"/>
      <c r="K118" s="1"/>
      <c r="L118" s="8"/>
      <c r="M118" s="1"/>
      <c r="N118" s="1"/>
      <c r="O118" s="8"/>
      <c r="Q118" s="19"/>
      <c r="R118" s="1"/>
    </row>
    <row r="119" spans="1:18" x14ac:dyDescent="0.3">
      <c r="A119" s="1"/>
      <c r="B119" s="1" t="s">
        <v>96</v>
      </c>
      <c r="C119" s="1"/>
      <c r="D119" s="1"/>
      <c r="E119" s="8">
        <v>7572</v>
      </c>
      <c r="F119" s="1"/>
      <c r="G119" s="8">
        <f>7572/11</f>
        <v>688.36363636363637</v>
      </c>
      <c r="H119" s="1"/>
      <c r="I119" s="8">
        <f t="shared" ref="I119:I120" si="21">E119+G119</f>
        <v>8260.363636363636</v>
      </c>
      <c r="J119" s="1"/>
      <c r="K119" s="1"/>
      <c r="L119" s="8">
        <v>12000</v>
      </c>
      <c r="M119" s="1"/>
      <c r="N119" s="1"/>
      <c r="O119" s="8">
        <f t="shared" ref="O119:O123" si="22">I119-L119</f>
        <v>-3739.636363636364</v>
      </c>
      <c r="Q119" s="19">
        <v>4150</v>
      </c>
      <c r="R119" s="1"/>
    </row>
    <row r="120" spans="1:18" ht="14.4" thickBot="1" x14ac:dyDescent="0.35">
      <c r="A120" s="1"/>
      <c r="B120" s="1" t="s">
        <v>97</v>
      </c>
      <c r="C120" s="1"/>
      <c r="D120" s="1"/>
      <c r="E120" s="10">
        <v>210</v>
      </c>
      <c r="F120" s="1"/>
      <c r="G120" s="10">
        <f>210/11</f>
        <v>19.09090909090909</v>
      </c>
      <c r="H120" s="1"/>
      <c r="I120" s="8">
        <f t="shared" si="21"/>
        <v>229.09090909090909</v>
      </c>
      <c r="J120" s="1"/>
      <c r="K120" s="1"/>
      <c r="L120" s="10">
        <v>500</v>
      </c>
      <c r="M120" s="1"/>
      <c r="N120" s="1"/>
      <c r="O120" s="9">
        <f t="shared" si="22"/>
        <v>-270.90909090909088</v>
      </c>
      <c r="Q120" s="21">
        <v>150</v>
      </c>
      <c r="R120" s="1"/>
    </row>
    <row r="121" spans="1:18" ht="14.4" thickBot="1" x14ac:dyDescent="0.35">
      <c r="A121" s="1" t="s">
        <v>98</v>
      </c>
      <c r="B121" s="1"/>
      <c r="C121" s="1"/>
      <c r="D121" s="1"/>
      <c r="E121" s="12">
        <f>ROUND(SUM(E118:E120),5)</f>
        <v>7782</v>
      </c>
      <c r="F121" s="1"/>
      <c r="G121" s="12">
        <f>ROUND(SUM(G118:G120),5)</f>
        <v>707.45455000000004</v>
      </c>
      <c r="H121" s="1"/>
      <c r="I121" s="12">
        <f>ROUND(SUM(I118:I120),5)</f>
        <v>8489.4545500000004</v>
      </c>
      <c r="J121" s="1"/>
      <c r="K121" s="1"/>
      <c r="L121" s="12">
        <f>ROUND(SUM(L118:L120),5)</f>
        <v>12500</v>
      </c>
      <c r="M121" s="1"/>
      <c r="N121" s="1"/>
      <c r="O121" s="11">
        <f t="shared" si="22"/>
        <v>-4010.5454499999996</v>
      </c>
      <c r="Q121" s="23">
        <f>ROUND(SUM(Q118:Q120),5)</f>
        <v>4300</v>
      </c>
      <c r="R121" s="1"/>
    </row>
    <row r="122" spans="1:18" ht="14.4" thickBot="1" x14ac:dyDescent="0.35">
      <c r="A122" s="1" t="s">
        <v>99</v>
      </c>
      <c r="B122" s="1"/>
      <c r="C122" s="1"/>
      <c r="D122" s="1"/>
      <c r="E122" s="12">
        <f>ROUND(E117-E121,5)</f>
        <v>-7782</v>
      </c>
      <c r="F122" s="1"/>
      <c r="G122" s="12">
        <f>ROUND(G117-G121,5)</f>
        <v>-707.45455000000004</v>
      </c>
      <c r="H122" s="1"/>
      <c r="I122" s="12">
        <f>ROUND(I117-I121,5)</f>
        <v>-8489.4545500000004</v>
      </c>
      <c r="J122" s="1"/>
      <c r="K122" s="1"/>
      <c r="L122" s="12">
        <f>ROUND(L117-L121,5)</f>
        <v>-12500</v>
      </c>
      <c r="M122" s="1"/>
      <c r="N122" s="1"/>
      <c r="O122" s="11">
        <f t="shared" si="22"/>
        <v>4010.5454499999996</v>
      </c>
      <c r="Q122" s="23">
        <f>ROUND(Q117-Q121,5)</f>
        <v>-4300</v>
      </c>
      <c r="R122" s="1"/>
    </row>
    <row r="123" spans="1:18" s="14" customFormat="1" thickBot="1" x14ac:dyDescent="0.3">
      <c r="A123" s="1" t="s">
        <v>100</v>
      </c>
      <c r="B123" s="1"/>
      <c r="C123" s="1"/>
      <c r="D123" s="1"/>
      <c r="E123" s="13">
        <f>ROUND(E116+E122,5)</f>
        <v>-33071</v>
      </c>
      <c r="F123" s="1"/>
      <c r="G123" s="13">
        <f>ROUND(G116+G122,5)</f>
        <v>-11276.31364</v>
      </c>
      <c r="H123" s="1"/>
      <c r="I123" s="13">
        <f>ROUND(I116+I122,5)</f>
        <v>-44347.31364</v>
      </c>
      <c r="J123" s="1"/>
      <c r="K123" s="1"/>
      <c r="L123" s="13">
        <f>ROUND(L116+L122,5)</f>
        <v>-33310</v>
      </c>
      <c r="M123" s="1"/>
      <c r="N123" s="1"/>
      <c r="O123" s="13">
        <f t="shared" si="22"/>
        <v>-11037.31364</v>
      </c>
      <c r="Q123" s="24">
        <f>ROUND(Q116+Q122,5)</f>
        <v>-20287</v>
      </c>
      <c r="R123" s="1"/>
    </row>
    <row r="124" spans="1:18" ht="14.4" thickTop="1" x14ac:dyDescent="0.3"/>
    <row r="129" spans="7:7" x14ac:dyDescent="0.3">
      <c r="G129" s="17"/>
    </row>
  </sheetData>
  <printOptions horizontalCentered="1"/>
  <pageMargins left="0.25" right="0" top="1.25" bottom="0.25" header="0.1" footer="0.3"/>
  <pageSetup scale="80" orientation="landscape" r:id="rId1"/>
  <headerFooter>
    <oddHeader>&amp;L&amp;"Arial,Bold"&amp;8 6:48 PM
&amp;"Arial,Bold"&amp;8 11/10/24
&amp;"Arial,Bold"&amp;8 Accrual Basis&amp;C&amp;"Arial,Bold"&amp;12 Students With A Goal
&amp;"Arial,Bold"&amp;14 Profit &amp;&amp; Loss Budget vs. Actual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297180</xdr:colOff>
                <xdr:row>1</xdr:row>
                <xdr:rowOff>45720</xdr:rowOff>
              </to>
            </anchor>
          </controlPr>
        </control>
      </mc:Choice>
      <mc:Fallback>
        <control shapeId="1025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FY2025 Proposed Budget</vt:lpstr>
      <vt:lpstr>'FY2025 Proposed Budget'!Print_Titles</vt:lpstr>
    </vt:vector>
  </TitlesOfParts>
  <Company>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Rowe, Kaye</dc:creator>
  <cp:lastModifiedBy>Rowe, Kaye</cp:lastModifiedBy>
  <cp:lastPrinted>2024-11-11T15:28:47Z</cp:lastPrinted>
  <dcterms:created xsi:type="dcterms:W3CDTF">2024-11-10T23:48:09Z</dcterms:created>
  <dcterms:modified xsi:type="dcterms:W3CDTF">2024-12-27T00:53:56Z</dcterms:modified>
</cp:coreProperties>
</file>